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bookViews>
    <workbookView xWindow="0" yWindow="0" windowWidth="24000" windowHeight="10290"/>
  </bookViews>
  <sheets>
    <sheet name="кабели и провода" sheetId="1" r:id="rId1"/>
  </sheets>
  <definedNames>
    <definedName name="_xlnm._FilterDatabase" localSheetId="0" hidden="1">'кабели и провода'!$B$1:$K$71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K4" i="1"/>
  <c r="M4" i="1"/>
  <c r="I5" i="1"/>
  <c r="K5" i="1"/>
  <c r="M5" i="1"/>
  <c r="I6" i="1"/>
  <c r="K6" i="1"/>
  <c r="K71" i="1" s="1"/>
  <c r="M6" i="1"/>
  <c r="I7" i="1"/>
  <c r="K7" i="1"/>
  <c r="M7" i="1"/>
  <c r="I8" i="1"/>
  <c r="K8" i="1"/>
  <c r="M8" i="1"/>
  <c r="I9" i="1"/>
  <c r="K9" i="1"/>
  <c r="M9" i="1"/>
  <c r="H10" i="1"/>
  <c r="I10" i="1"/>
  <c r="J10" i="1"/>
  <c r="K10" i="1"/>
  <c r="M10" i="1"/>
  <c r="H11" i="1"/>
  <c r="I11" i="1" s="1"/>
  <c r="J11" i="1"/>
  <c r="K11" i="1"/>
  <c r="M11" i="1"/>
  <c r="H12" i="1"/>
  <c r="I12" i="1"/>
  <c r="J12" i="1"/>
  <c r="K12" i="1"/>
  <c r="M12" i="1"/>
  <c r="H13" i="1"/>
  <c r="I13" i="1"/>
  <c r="J13" i="1"/>
  <c r="K13" i="1" s="1"/>
  <c r="M13" i="1"/>
  <c r="H14" i="1"/>
  <c r="I14" i="1"/>
  <c r="J14" i="1"/>
  <c r="K14" i="1"/>
  <c r="M14" i="1"/>
  <c r="H15" i="1"/>
  <c r="I15" i="1" s="1"/>
  <c r="J15" i="1"/>
  <c r="K15" i="1"/>
  <c r="M15" i="1"/>
  <c r="I16" i="1"/>
  <c r="K16" i="1"/>
  <c r="M16" i="1"/>
  <c r="I17" i="1"/>
  <c r="K17" i="1"/>
  <c r="M17" i="1"/>
  <c r="I18" i="1"/>
  <c r="K18" i="1"/>
  <c r="M18" i="1"/>
  <c r="I19" i="1"/>
  <c r="K19" i="1"/>
  <c r="M19" i="1"/>
  <c r="H20" i="1"/>
  <c r="I20" i="1"/>
  <c r="J20" i="1"/>
  <c r="K20" i="1"/>
  <c r="M20" i="1"/>
  <c r="H21" i="1"/>
  <c r="I21" i="1"/>
  <c r="J21" i="1"/>
  <c r="K21" i="1" s="1"/>
  <c r="M21" i="1"/>
  <c r="H22" i="1"/>
  <c r="I22" i="1"/>
  <c r="J22" i="1"/>
  <c r="K22" i="1"/>
  <c r="M22" i="1"/>
  <c r="H23" i="1"/>
  <c r="I23" i="1" s="1"/>
  <c r="J23" i="1"/>
  <c r="K23" i="1"/>
  <c r="M23" i="1"/>
  <c r="H24" i="1"/>
  <c r="I24" i="1"/>
  <c r="J24" i="1"/>
  <c r="K24" i="1"/>
  <c r="M24" i="1"/>
  <c r="H25" i="1"/>
  <c r="I25" i="1"/>
  <c r="J25" i="1"/>
  <c r="K25" i="1" s="1"/>
  <c r="M25" i="1"/>
  <c r="H26" i="1"/>
  <c r="I26" i="1"/>
  <c r="J26" i="1"/>
  <c r="K26" i="1"/>
  <c r="M26" i="1"/>
  <c r="H27" i="1"/>
  <c r="I27" i="1" s="1"/>
  <c r="J27" i="1"/>
  <c r="K27" i="1"/>
  <c r="M27" i="1"/>
  <c r="H28" i="1"/>
  <c r="I28" i="1"/>
  <c r="J28" i="1"/>
  <c r="K28" i="1"/>
  <c r="M28" i="1"/>
  <c r="H29" i="1"/>
  <c r="I29" i="1"/>
  <c r="J29" i="1"/>
  <c r="K29" i="1" s="1"/>
  <c r="M29" i="1"/>
  <c r="H30" i="1"/>
  <c r="I30" i="1"/>
  <c r="J30" i="1"/>
  <c r="K30" i="1"/>
  <c r="M30" i="1"/>
  <c r="H31" i="1"/>
  <c r="I31" i="1" s="1"/>
  <c r="J31" i="1"/>
  <c r="K31" i="1"/>
  <c r="M31" i="1"/>
  <c r="I32" i="1"/>
  <c r="K32" i="1"/>
  <c r="M32" i="1"/>
  <c r="I33" i="1"/>
  <c r="K33" i="1"/>
  <c r="M33" i="1"/>
  <c r="I34" i="1"/>
  <c r="K34" i="1"/>
  <c r="M34" i="1"/>
  <c r="I35" i="1"/>
  <c r="K35" i="1"/>
  <c r="M35" i="1"/>
  <c r="I36" i="1"/>
  <c r="K36" i="1"/>
  <c r="M36" i="1"/>
  <c r="I37" i="1"/>
  <c r="K37" i="1"/>
  <c r="M37" i="1"/>
  <c r="I38" i="1"/>
  <c r="K38" i="1"/>
  <c r="M38" i="1"/>
  <c r="I39" i="1"/>
  <c r="K39" i="1"/>
  <c r="M39" i="1"/>
  <c r="I40" i="1"/>
  <c r="K40" i="1"/>
  <c r="M40" i="1"/>
  <c r="I41" i="1"/>
  <c r="K41" i="1"/>
  <c r="M41" i="1"/>
  <c r="I42" i="1"/>
  <c r="K42" i="1"/>
  <c r="M42" i="1"/>
  <c r="I43" i="1"/>
  <c r="K43" i="1"/>
  <c r="M43" i="1"/>
  <c r="I44" i="1"/>
  <c r="K44" i="1"/>
  <c r="M44" i="1"/>
  <c r="I45" i="1"/>
  <c r="K45" i="1"/>
  <c r="M45" i="1"/>
  <c r="I46" i="1"/>
  <c r="K46" i="1"/>
  <c r="M46" i="1"/>
  <c r="I47" i="1"/>
  <c r="K47" i="1"/>
  <c r="M47" i="1"/>
  <c r="I48" i="1"/>
  <c r="K48" i="1"/>
  <c r="M48" i="1"/>
  <c r="I49" i="1"/>
  <c r="K49" i="1"/>
  <c r="M49" i="1"/>
  <c r="I50" i="1"/>
  <c r="K50" i="1"/>
  <c r="M50" i="1"/>
  <c r="I51" i="1"/>
  <c r="K51" i="1"/>
  <c r="M51" i="1"/>
  <c r="I52" i="1"/>
  <c r="K52" i="1"/>
  <c r="M52" i="1"/>
  <c r="I53" i="1"/>
  <c r="K53" i="1"/>
  <c r="M53" i="1"/>
  <c r="I54" i="1"/>
  <c r="K54" i="1"/>
  <c r="M54" i="1"/>
  <c r="I55" i="1"/>
  <c r="K55" i="1"/>
  <c r="M55" i="1"/>
  <c r="I56" i="1"/>
  <c r="K56" i="1"/>
  <c r="M56" i="1"/>
  <c r="I57" i="1"/>
  <c r="K57" i="1"/>
  <c r="M57" i="1"/>
  <c r="I58" i="1"/>
  <c r="K58" i="1"/>
  <c r="M58" i="1"/>
  <c r="I59" i="1"/>
  <c r="K59" i="1"/>
  <c r="M59" i="1"/>
  <c r="I60" i="1"/>
  <c r="K60" i="1"/>
  <c r="M60" i="1"/>
  <c r="I61" i="1"/>
  <c r="K61" i="1"/>
  <c r="M61" i="1"/>
  <c r="I62" i="1"/>
  <c r="K62" i="1"/>
  <c r="M62" i="1"/>
  <c r="I63" i="1"/>
  <c r="K63" i="1"/>
  <c r="M63" i="1"/>
  <c r="I64" i="1"/>
  <c r="K64" i="1"/>
  <c r="M64" i="1"/>
  <c r="I65" i="1"/>
  <c r="K65" i="1"/>
  <c r="M65" i="1"/>
  <c r="I66" i="1"/>
  <c r="K66" i="1"/>
  <c r="M66" i="1"/>
  <c r="I67" i="1"/>
  <c r="K67" i="1"/>
  <c r="M67" i="1"/>
  <c r="I68" i="1"/>
  <c r="K68" i="1"/>
  <c r="M68" i="1"/>
  <c r="I69" i="1"/>
  <c r="K69" i="1"/>
  <c r="M69" i="1"/>
  <c r="I70" i="1"/>
  <c r="K70" i="1"/>
  <c r="M70" i="1"/>
  <c r="M71" i="1"/>
  <c r="I71" i="1" l="1"/>
</calcChain>
</file>

<file path=xl/sharedStrings.xml><?xml version="1.0" encoding="utf-8"?>
<sst xmlns="http://schemas.openxmlformats.org/spreadsheetml/2006/main" count="283" uniqueCount="159">
  <si>
    <t>№</t>
  </si>
  <si>
    <t>Позиция</t>
  </si>
  <si>
    <t>Item</t>
  </si>
  <si>
    <t>Категория / Дисциплина</t>
  </si>
  <si>
    <t>Unit measure</t>
  </si>
  <si>
    <t>Quantity</t>
  </si>
  <si>
    <t>Price per item</t>
  </si>
  <si>
    <t>Price total</t>
  </si>
  <si>
    <t>БИРКИ-ОКОНЦЕВАТЕЛИ</t>
  </si>
  <si>
    <t>END TERMINAL TAGS</t>
  </si>
  <si>
    <t>ВСТАВКИ ИЗОЛЯЦИОННЫЕ</t>
  </si>
  <si>
    <t>INSULATION JOINTS</t>
  </si>
  <si>
    <t>ВТУЛКИ ИЗОЛИРУЮЩИЕ</t>
  </si>
  <si>
    <t>INSULATING SLEEVE</t>
  </si>
  <si>
    <t>ГИЛЬЗЫ СОЕДИНИТЕЛЬНЫЕ</t>
  </si>
  <si>
    <t>SPLICING SLEEVE (CONNECTOR)</t>
  </si>
  <si>
    <t>ДЕРЖАТЕЛЬ СВЕТИЛЬНИКА</t>
  </si>
  <si>
    <t>LIGHTING FIXTURE HOLDER</t>
  </si>
  <si>
    <t>ИЗОЛЯТОР ОПОРНЫЙ 35кВ</t>
  </si>
  <si>
    <t>RIGID INSULATOR 35kV</t>
  </si>
  <si>
    <t>POWER CABLES 1000V WITH COPPER CORE, INSULATED, WITH SECTION CORE QUANTITY mm2: 3X16</t>
  </si>
  <si>
    <t>Кабельно-проводниковая продукция</t>
  </si>
  <si>
    <t>POWER CABLES 1000V WITH COPPER CORE, INSULATED, WITH SECTION CORE QUANTITY mm2: 3X2.5</t>
  </si>
  <si>
    <t>POWER CABLES 1000V WITH COPPER CORE, INSULATED, WITH SECTION CORE QUANTITY mm2: 4X50</t>
  </si>
  <si>
    <t>POWER CABLES 1000V WITH COPPER CORE, INSULATED, WITH SECTION CORE QUANTITY mm2: 5X16</t>
  </si>
  <si>
    <t>POWER CABLES 1000V WITH COPPER CORE, INSULATED, WITH SECTION CORE QUANTITY mm2: 5X4</t>
  </si>
  <si>
    <t>POWER CABLES 1000V WITH COPPER CORE, INSULATED, WITH SECTION CORE QUANTITY mm2: 5X50</t>
  </si>
  <si>
    <t>КОЛПАЧКИ ИЗОЛИРУЮЩИЕ</t>
  </si>
  <si>
    <t>END CAPS</t>
  </si>
  <si>
    <t>КОЛПАЧКИ ТИПА К-440</t>
  </si>
  <si>
    <t>CAP TYPE К-440</t>
  </si>
  <si>
    <t>КОНСОЛЬ УСИЛЕННАЯ КУ-250 /ВЕС 0,78кг/</t>
  </si>
  <si>
    <t>REINFORCED CONSOLE KU-250 /WEIGHT 0.78kg/</t>
  </si>
  <si>
    <t>Кабельные лотки, кабелепроводы</t>
  </si>
  <si>
    <t>КОНСОЛЬ УСИЛЕННАЯ КУ-500 /ВЕС 1,69кг/</t>
  </si>
  <si>
    <t>REINFORCED CONSOLE KU-500 /WEIGHT 1.69kg/</t>
  </si>
  <si>
    <t>CONTROL CABLE KVVGEng(A)-LS SECTION 10х1.0 mm2, WITH COPPER CORES COLLECTIVELY SCREENED UNDER FLAME RETARDANT SHEATH, LOW SMOKE</t>
  </si>
  <si>
    <t>CONTROL CABLE KVVGEng(A)-LS SECTION 14х2.5 mm2, WITH COPPER CORES COLLECTIVELY SCREENED UNDER FLAME RETARDANT SHEATH, LOW SMOKE</t>
  </si>
  <si>
    <t>CONTROL CABLE KVVGEng(A)-LS SECTION 19х1.0 mm2, WITH COPPER CORES COLLECTIVELY SCREENED UNDER FLAME RETARDANT SHEATH, LOW SMOKE</t>
  </si>
  <si>
    <t>CONTROL CABLE KVVGEng(A)-LS SECTION 19х2.5 mm2, WITH COPPER CORES COLLECTIVELY SCREENED UNDER FLAME RETARDANT SHEATH, LOW SMOKE</t>
  </si>
  <si>
    <t>CONTROL CABLE KVVGEng(A)-LS SECTION 27х2.5 mm2, WITH COPPER CORES COLLECTIVELY SCREENED UNDER FLAME RETARDANT SHEATH, LOW SMOKE</t>
  </si>
  <si>
    <t>CONTROL CABLE KVVGEng(A)-LS SECTION 4х1.5 mm2, WITH COPPER CORES COLLECTIVELY SCREENED UNDER FLAME RETARDANT SHEATH, LOW SMOKE</t>
  </si>
  <si>
    <t>CONTROL CABLE KVVGEng(A)-LS SECTION 4х2.5 mm2, WITH COPPER CORES COLLECTIVELY SCREENED UNDER FLAME RETARDANT SHEATH, LOW SMOKE</t>
  </si>
  <si>
    <t>CONTROL CABLE KVVGEng(A)-LS SECTION 4х4 mm2, WITH COPPER CORES COLLECTIVELY SCREENED UNDER FLAME RETARDANT SHEATH, LOW SMOKE</t>
  </si>
  <si>
    <t>CONTROL CABLE KVVGEng(A)-LS SECTION 5х2.5 mm2, WITH COPPER CORES COLLECTIVELY SCREENED UNDER FLAME RETARDANT SHEATH, LOW SMOKE</t>
  </si>
  <si>
    <t>CONTROL CABLE KVVGEng(A)-LS SECTION 7х2.5 mm2, WITH COPPER CORES COLLECTIVELY SCREENED UNDER FLAME RETARDANT SHEATH, LOW SMOKE</t>
  </si>
  <si>
    <t>CONTROL CABLE KVVGEng(A)-LS SECTION 7х4 mm2, WITH COPPER CORES COLLECTIVELY SCREENED UNDER FLAME RETARDANT SHEATH, LOW SMOKE</t>
  </si>
  <si>
    <t>CONTROL CABLE KVVGEng(A)-LS SECTION 7х6 mm2, WITH COPPER CORES COLLECTIVELY SCREENED UNDER FLAME RETARDANT SHEATH, LOW SMOKE</t>
  </si>
  <si>
    <t>КОРОБ КАБЕЛЬНЫЙ БЛОЧНЫЙ ТРЕХКАНАЛЬНЫЙ ПРЯmОЙ ПЛОСКИЙ, ОЦИНКОВАННЫЙ ККБ-3ПП-0,2/0,5-2-У1 ДЛИНОЙ 2000 mm</t>
  </si>
  <si>
    <t>CABLE DUCT, PACKAGED, THREE-CHANNEL, STRAIGHT, FLAT, GALVANIZED, KKB-3PP-0.2/0.5-2-У1 LENGTH 2000 mm</t>
  </si>
  <si>
    <t>КОРОБ КАБЕЛЬНЫЙ ККБ-П-0,65/06-2 L=2000mm /ВЕС 128,4кг/</t>
  </si>
  <si>
    <t>CABLE DUCT KKB-P-0.65/06-2 L=2000mm /WEIGHT 128.4kg/</t>
  </si>
  <si>
    <t>КОРОБ КАБЕЛЬНЫЙ УГЛОВОЙ ККБ-УН-0,65/06 L=970mm /ВЕС 58,8кг/</t>
  </si>
  <si>
    <t>ANGLE CABLE DUCT KKB-UN-0.65/06 L=970mm /WEIGHT 58.8kg/</t>
  </si>
  <si>
    <t>CONDUCTOR TEST TERMINAL BOX KSZ-1 /FOR EARTHING LOOP/</t>
  </si>
  <si>
    <t>ЛЕНТА К226</t>
  </si>
  <si>
    <t>TAPE К226</t>
  </si>
  <si>
    <t>100m</t>
  </si>
  <si>
    <t>ЛОТОК ПРЯmОЙ Л-60/400-2 /ВЕС 8,03кг/</t>
  </si>
  <si>
    <t>STRAIGHT TRAY L-60/400-2 /WEIGHT 8.03kg/</t>
  </si>
  <si>
    <t>ЛОТОК ПРЯmОЙ Л-60/500-2 /ВЕС 8,45кг/</t>
  </si>
  <si>
    <t>STRAIGHT TRAY L-60/500-2 /WEIGHT 8.45kg/</t>
  </si>
  <si>
    <t>ЛОТОК РАЗВЕТВИТЕЛЬНЫЙ ЛТ-60/400 /ВЕС 6,4кг/</t>
  </si>
  <si>
    <t>BRANCHING TRAY LT-60/400 /WEIGHT 6.4kg/</t>
  </si>
  <si>
    <t>ЛОТОК РАЗВЕТВИТЕЛЬНЫЙ ЛТ-60/500 /ВЕС 7,2кг/</t>
  </si>
  <si>
    <t>BRANCHING TRAY LT-60/500 /WEIGHT 7.2kg/</t>
  </si>
  <si>
    <t>ЛОТОК УГЛОВОЙ ГОРИЗОНТАЛЬНЫЙ ЛГ-60/400-25 /ВЕС 4,19кг/</t>
  </si>
  <si>
    <t>HORIZONTAL ANGLE TRAY LG-60/400-25 /WEIGHT 4.19kg/</t>
  </si>
  <si>
    <t>ЛОТОК УГЛОВОЙ ГОРИЗОНТАЛЬНЫЙ ЛГ-60/500-25 /ВЕС 4,6кг/</t>
  </si>
  <si>
    <t>HORIZONTAL ANGLE TRAY LG-60/500-25 /WEIGHT 4.6kg/</t>
  </si>
  <si>
    <t>GALVANIZED METAL HOSE RZ-Ts-25</t>
  </si>
  <si>
    <t>GALVANIZED METAL HOSE RZ-Ts-A-100 DN100mm</t>
  </si>
  <si>
    <t>GALVANIZED METAL HOSE RZ-Ts-A-50 DN50mm</t>
  </si>
  <si>
    <t>НАКОНЕЧНИКИ КАБЕЛЬНЫЕ</t>
  </si>
  <si>
    <t>CABLE LUGS</t>
  </si>
  <si>
    <t>FIRE PREVENTION MATERIAL TYPE SPO-E-Z-VP/500Х200-0.75  FIRE BARRIER (PARTITION) IN CABLE DUCTS 500Х200 WITH FIRE RESISTANCE OF AT LEAST EI45</t>
  </si>
  <si>
    <t>COPPER CONDUCTORS FOR OVERHEAD POWER LINES GRADE m SECTION 4 mm2</t>
  </si>
  <si>
    <t>ПРОВОЛОКА СВАК5</t>
  </si>
  <si>
    <t>WIRE SVAK5</t>
  </si>
  <si>
    <t>BRIGHT WIRE DIAMETER 1.1 MM</t>
  </si>
  <si>
    <t>VARIOUS-PURPOSE GALVANIZED LOW CARBON STEEL WIRE, DIAMETER 3.0 MM</t>
  </si>
  <si>
    <t>ROUND COPPER BAR DKRNT 16 ND M1 /GOST1535-2006/ VERTICAL ELECTRODE L=5m</t>
  </si>
  <si>
    <t>RADIO FREQUENCY COAXIAL CABLE RK 75-7-17NG(А)-HF SECTION 1х1.12 mm2 WITH SINGLE WIRE INTERNAL CONDUCTOR, SHEATH FROM POLYMER COMPOUND WITHOUT HALOGENS</t>
  </si>
  <si>
    <t>BRANCHING CLAMPS</t>
  </si>
  <si>
    <t>COPPER BUS WIRE 100Х6 GOST434-78</t>
  </si>
  <si>
    <t>TERMINAL BLOCK CABINEET SH3V 1600Х600Х400mm ASSEMBLY</t>
  </si>
  <si>
    <t>Электротехническое оборудование</t>
  </si>
  <si>
    <t>ЯЩИК ВЫКЛЮЧАТЕЛЬ ЯВ3-31 ТРЕХПОЛЮСНЫЙ, ЗАЩИЩЕННЫЙ НОmИНАЛЬНЫЙ НА ТОК 100А, 380В, 50Гц IP54 СБОРНЫЙ /02UZC30WQ/</t>
  </si>
  <si>
    <t>SWITCH BOX YAV3-31 TRIPOLAR, PROTECTED NOMINAL AT CURRENT 100А, 380V, 50Hz IP54 ASSEMBLED /02UZC30WQ/</t>
  </si>
  <si>
    <t>Распределительная сборка резервного освещения  / Distribution assembly of standby lighting</t>
  </si>
  <si>
    <t>Distribution assembly of standby lighting</t>
  </si>
  <si>
    <t>Щиток  наружного освещения / Outdoor lighting board</t>
  </si>
  <si>
    <t>Outdoor lighting board</t>
  </si>
  <si>
    <t>Коробка ответвительная для трубной  проводки IP54 / Junction box for wiring tube IP54</t>
  </si>
  <si>
    <t>Junction box for wiring tube IP54</t>
  </si>
  <si>
    <t>Screw terminal clamp of conductor section 6-16 mm2</t>
  </si>
  <si>
    <t>Прожектор / Flood light</t>
  </si>
  <si>
    <t>Flood light</t>
  </si>
  <si>
    <t>Лаmпа  / Bulb</t>
  </si>
  <si>
    <t>Bulb (lamp)</t>
  </si>
  <si>
    <t>Фонарик переносной аккуmуляторный со светодиодной лаmпой и зарядныm устройствоm / Protable battery flashlight with LED lamp and charger</t>
  </si>
  <si>
    <t>Portable battery flashlight with LED lamp and charger</t>
  </si>
  <si>
    <t>Outdoor lighting control box</t>
  </si>
  <si>
    <t>Fire prevention material</t>
  </si>
  <si>
    <t>Fire barrier in cable ducts, fire resistance min EI45</t>
  </si>
  <si>
    <t>100 шт</t>
  </si>
  <si>
    <t>шт</t>
  </si>
  <si>
    <t>10 шт</t>
  </si>
  <si>
    <t>1000шт</t>
  </si>
  <si>
    <t>1000м</t>
  </si>
  <si>
    <t>к-т</t>
  </si>
  <si>
    <t>МЕТАЛЛОРУКАВ ОЦИНКОВАННЫЙ РЗ-Ц-25</t>
  </si>
  <si>
    <t>КАБЕЛИ СИЛОВЫЕ 1000В С МЕДНЫmИ ЖИЛАmИ, ИЗОЛИРОВАННЫЕ, С ЧИСЛОm ЖИЛ СЕЧ.mm2: 3Х16</t>
  </si>
  <si>
    <t>КАБЕЛИ СИЛОВЫЕ 1000В С МЕДНЫmИ ЖИЛАmИ, ИЗОЛИРОВАННЫЕ, С ЧИСЛОm ЖИЛ СЕЧ.mm2: 3Х2,5</t>
  </si>
  <si>
    <t>КАБЕЛИ СИЛОВЫЕ 1000В С МЕДНЫmИ ЖИЛАmИ, ИЗОЛИРОВАННЫЕ, С ЧИСЛОm ЖИЛ СЕЧ.mm2: 4Х50</t>
  </si>
  <si>
    <t>КАБЕЛИ СИЛОВЫЕ 1000В С МЕДНЫmИ ЖИЛАmИ, ИЗОЛИРОВАННЫЕ, С ЧИСЛОm ЖИЛ СЕЧ.mm2: 5Х16</t>
  </si>
  <si>
    <t>КАБЕЛИ СИЛОВЫЕ 1000В С МЕДНЫmИ ЖИЛАmИ, ИЗОЛИРОВАННЫЕ, С ЧИСЛОm ЖИЛ СЕЧ.mm2: 5Х4</t>
  </si>
  <si>
    <t>КАБЕЛИ СИЛОВЫЕ 1000В С МЕДНЫmИ ЖИЛАmИ, ИЗОЛИРОВАННЫЕ, С ЧИСЛОm ЖИЛ СЕЧ.mm2: 5Х50</t>
  </si>
  <si>
    <t>МЕТАЛЛОРУКАВ ОЦИНКОВАННЫЙ РЗ-Ц-А-100 Ду100mm</t>
  </si>
  <si>
    <t>МЕТАЛЛОРУКАВ ОЦИНКОВАННЫЙ РЗ-Ц-А-50 Ду50mm</t>
  </si>
  <si>
    <t>ПРОВОЛОКА СВЕТЛАЯ ДИАМЕТРОm 1,1 mm</t>
  </si>
  <si>
    <t>ПРОВОЛОКА СТАЛЬНАЯ НИЗКОУГЛЕРОДИСТАЯ РАЗНОГО НАЗНАЧЕНИЯ ОЦИНКОВАННАЯ ДИАМЕТРОm 3,0 mm</t>
  </si>
  <si>
    <t>ПРУТОК МЕДНЫЙ КРУГЛЫЙ ДКРНТ 16 НД m1 /ГОСТ1535-2006/ ВЕРТИКАЛЬНЫЙ ЭЛЕКТРОД L=5m</t>
  </si>
  <si>
    <t>ШИНОПРОВОД МЕДНЫЙ 100Х6 ГОСТ434-78</t>
  </si>
  <si>
    <t>Огнепреградительная перегородка в кабельных коробах огнестойкостью не МЕнее EI45 / Fire barrier in cable ducts, fire resistance min EI45</t>
  </si>
  <si>
    <t>MULTIWIRE TIN COPPER CONDUCTOR PGL-М70 WITH SECTION 70mm2 FOR EARTHING LOOP</t>
  </si>
  <si>
    <t>MULTIWIRE TIN COPPER CONDUCTOR PGL-М70 WITH SECTION 70 MM</t>
  </si>
  <si>
    <t>COPPER CONDUCTOR PGL-М70 WITH SECTION 70mm2 FOR EARTHING LOOP</t>
  </si>
  <si>
    <t>Электротехнические МАтериалы</t>
  </si>
  <si>
    <t>КОРОБКА КОНТРОЛЬНОГО ЗАЖИМА ТОКООТВОДА КСЗ-1 /ДЛЯ КОНТУРА ЗАЗЕМЛЕНИЯ/</t>
  </si>
  <si>
    <t>ОГНЕПРЕГРАДИТЕЛЬНЫЙ МАТЕРИАЛ О ТИПУ СПО-Э-3-ВП/500Х200-0,75 ОГНЕПРЕГРАДИТЕЛЬНАЯ ПЕРЕГОРОДКА В КАБЕЛЬНЫХ КОРОБАХ 500Х200 ОГНЕСТОЙКОСТЬЮ НЕ МЕНЕЕ EI45</t>
  </si>
  <si>
    <t>ПРОВОДА ДЛЯ ВОЗДУШНЫХ ЛИНИЙ ЭЛЕКТРОПЕРЕДАЧИ МЕДНЫЕ МАРКИ m СЕЧ. 4 mm2</t>
  </si>
  <si>
    <t>Огнепреградительный МАтериал / Fire prevention material</t>
  </si>
  <si>
    <t>тн</t>
  </si>
  <si>
    <t>м</t>
  </si>
  <si>
    <t>РАДИОЧАСТОТНЫЙ КОАКСИАЛЬНЫЙ КАБЕЛЬ РК 75-7-17НГ(А)-HF СЕЧ.1х1,12 mm2 С ОДНОПРОВОЛОЧНЫm ВНУТРЕННИМ ПРОВОДНИКОm, ОБОЛОЧКОЙ ИЗ ПОЛИМЕРНЫХ КОmПОЗ. НЕ СОДЕРЖАЩИХ ГАЛОГЕНОВ</t>
  </si>
  <si>
    <t>СЖИМЫ ОТВЕТВИТЕЛЬНЫЕ</t>
  </si>
  <si>
    <t>ШКАФ ЗАЖИМОВ ШЗВ 1600Х600Х400mm СБОРНЫЙ</t>
  </si>
  <si>
    <t>м2</t>
  </si>
  <si>
    <t>Завод энерго кабель</t>
  </si>
  <si>
    <t>Сарансккабель</t>
  </si>
  <si>
    <t>КОНТРОЛЬНЫЙ КАБЕЛЬ КВВГЭнг(А)-LS СЕЧ.10х1,0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</si>
  <si>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СЕЧ.14х2,5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</si>
  <si>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СЕЧ.19х1,0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</si>
  <si>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СЕЧ.19х2,5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</si>
  <si>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СЕЧ.27х2,5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</si>
  <si>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СЕЧ.4х1,5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</si>
  <si>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СЕЧ.4х2,5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</si>
  <si>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СЕЧ.4х4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</si>
  <si>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СЕЧ.5х2,5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</si>
  <si>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СЕЧ.7х2,5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</si>
  <si>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СЕЧ.7х4 mm2, С МЕДНЫmИ ЖИЛАmИ В ОБЩЕМ ЭКРАНЕ ПОД ОБОЛОЧКОЙ, НЕРАСПРОСТРАНЯЮЩЕЙ ГОРЕНИЕ, С НИЗКИМ ДЫmО- И ГАЗОВЫДЕЛЕНием</t>
  </si>
  <si>
    <t>КОНТРОЛЬНЫЙ КАБЕЛЬ КВВГЭнг(А)-LS СЕЧ.7х6 mm2, С МЕДНЫmИ ЖИЛАmИ В ОБЩЕМ ЭКРАНЕ ПОД ОБОЛОЧКОЙ, НЕРАСПРОСТРАНЯЮЩЕЙ ГОРЕНИЕ, С НИЗКИМ ДЫmО- И ГАЗОВЫДЕЛЕНием</t>
  </si>
  <si>
    <t>ПРОВОД МЕДНЫЙ МНОГОПРОВОЛОЧНЫЙ ЛУЖЕННЫЙ ПГЛ-М70 СЕЧЕНием 70mm2 ДЛЯ КОНТУРА ЗАЗЕМЛЕНИЯ</t>
  </si>
  <si>
    <t>ПРОВОД МЕДНЫЙ МНОГОПРОВОЛОЧНЫЙ ЛУЖЕНЫЙ ПГЛ-М70 СЕЧЕНием 70 mm</t>
  </si>
  <si>
    <t>ПРОВОД МЕДНЫЙ ПГЛ-М70 СЕЧЕНием 70mm2 ДЛЯ КОНТУРА ЗАЗЕМЛЕНИЯ</t>
  </si>
  <si>
    <t>ЗажИМ контактный винтовой сечением проводников 6-16 mm2  / Screw terminal clamp of conductor section 6-16 mm2</t>
  </si>
  <si>
    <t>Ящик управления наружныm освещением  / Outdoor lighting control box</t>
  </si>
  <si>
    <t>Mark 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</si>
</sst>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4" fontId="0" fillId="0" borderId="2" xfId="0" applyNumberFormat="1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1"/>
  <sheetViews>
    <sheetView tabSelected="1" zoomScale="85" zoomScaleNormal="85" workbookViewId="0">
      <pane ySplit="2" topLeftCell="A3" activePane="bottomLeft" state="frozen"/>
      <selection pane="bottomLeft" activeCell="H1" sqref="H1:N1048576"/>
    </sheetView>
  </sheetViews>
  <sheetFormatPr defaultColWidth="8.85546875" defaultRowHeight="15.75" x14ac:dyDescent="0.25"/>
  <cols>
    <col min="1" max="1" width="1.5703125" style="1" customWidth="1"/>
    <col min="2" max="2" width="8.7109375" style="1" customWidth="1"/>
    <col min="3" max="3" width="52.85546875" style="5" bestFit="1" customWidth="1"/>
    <col min="4" max="4" width="52.85546875" style="5" hidden="1" customWidth="1"/>
    <col min="5" max="5" width="33" style="6" hidden="1" customWidth="1"/>
    <col min="6" max="6" width="18" style="1" bestFit="1" customWidth="1"/>
    <col min="7" max="7" width="13.85546875" style="1" bestFit="1" customWidth="1"/>
    <col min="8" max="8" width="18.5703125" style="10" bestFit="1" customWidth="1"/>
    <col min="9" max="9" width="15.28515625" style="10" bestFit="1" customWidth="1"/>
    <col min="10" max="10" width="18.5703125" style="10" bestFit="1" customWidth="1"/>
    <col min="11" max="11" width="15.42578125" style="10" customWidth="1"/>
    <col min="12" max="12" width="18.5703125" style="10" bestFit="1" customWidth="1"/>
    <col min="13" max="13" width="15.42578125" style="10" customWidth="1"/>
    <col min="14" max="16384" width="8.85546875" style="1"/>
  </cols>
  <sheetData>
    <row r="1" spans="2:13" x14ac:dyDescent="0.25">
      <c r="B1" s="13" t="s">
        <v>0</v>
      </c>
      <c r="C1" s="13" t="s">
        <v>1</v>
      </c>
      <c r="D1" s="13" t="s">
        <v>2</v>
      </c>
      <c r="E1" s="18" t="s">
        <v>3</v>
      </c>
      <c r="F1" s="13" t="s">
        <v>4</v>
      </c>
      <c r="G1" s="13" t="s">
        <v>5</v>
      </c>
      <c r="H1" s="14" t="s">
        <v>6</v>
      </c>
      <c r="I1" s="14" t="s">
        <v>7</v>
      </c>
      <c r="J1" s="14" t="s">
        <v>6</v>
      </c>
      <c r="K1" s="14" t="s">
        <v>7</v>
      </c>
      <c r="L1" s="14" t="s">
        <v>6</v>
      </c>
      <c r="M1" s="14" t="s">
        <v>7</v>
      </c>
    </row>
    <row r="2" spans="2:13" x14ac:dyDescent="0.25">
      <c r="B2" s="13"/>
      <c r="C2" s="13"/>
      <c r="D2" s="13"/>
      <c r="E2" s="19"/>
      <c r="F2" s="13"/>
      <c r="G2" s="13"/>
      <c r="H2" s="15"/>
      <c r="I2" s="15"/>
      <c r="J2" s="15"/>
      <c r="K2" s="15"/>
      <c r="L2" s="15"/>
      <c r="M2" s="15"/>
    </row>
    <row r="3" spans="2:13" ht="15.75" customHeight="1" x14ac:dyDescent="0.25">
      <c r="B3" s="8"/>
      <c r="C3" s="8"/>
      <c r="D3" s="8"/>
      <c r="E3" s="7"/>
      <c r="F3" s="8"/>
      <c r="G3" s="8"/>
      <c r="H3" s="16" t="s">
        <v>139</v>
      </c>
      <c r="I3" s="17"/>
      <c r="J3" s="16" t="s">
        <v>140</v>
      </c>
      <c r="K3" s="17"/>
      <c r="L3" s="16" t="s">
        <v>158</v>
      </c>
      <c r="M3" s="17"/>
    </row>
    <row r="4" spans="2:13" x14ac:dyDescent="0.25">
      <c r="B4" s="2">
        <v>52</v>
      </c>
      <c r="C4" s="3" t="s">
        <v>8</v>
      </c>
      <c r="D4" s="3" t="s">
        <v>9</v>
      </c>
      <c r="E4" s="2" t="s">
        <v>128</v>
      </c>
      <c r="F4" s="2" t="s">
        <v>105</v>
      </c>
      <c r="G4" s="4">
        <v>14.68</v>
      </c>
      <c r="H4" s="9"/>
      <c r="I4" s="9">
        <f>H4*G4</f>
        <v>0</v>
      </c>
      <c r="J4" s="9"/>
      <c r="K4" s="9">
        <f>J4*G4</f>
        <v>0</v>
      </c>
      <c r="L4" s="9"/>
      <c r="M4" s="9">
        <f>L4*G4</f>
        <v>0</v>
      </c>
    </row>
    <row r="5" spans="2:13" x14ac:dyDescent="0.25">
      <c r="B5" s="2">
        <v>65</v>
      </c>
      <c r="C5" s="3" t="s">
        <v>10</v>
      </c>
      <c r="D5" s="3" t="s">
        <v>11</v>
      </c>
      <c r="E5" s="2" t="s">
        <v>128</v>
      </c>
      <c r="F5" s="2" t="s">
        <v>106</v>
      </c>
      <c r="G5" s="4">
        <v>4</v>
      </c>
      <c r="H5" s="9"/>
      <c r="I5" s="9">
        <f t="shared" ref="I5:I68" si="0">H5*G5</f>
        <v>0</v>
      </c>
      <c r="J5" s="9"/>
      <c r="K5" s="9">
        <f t="shared" ref="K5:K68" si="1">J5*G5</f>
        <v>0</v>
      </c>
      <c r="L5" s="9"/>
      <c r="M5" s="9">
        <f t="shared" ref="M5:M68" si="2">L5*G5</f>
        <v>0</v>
      </c>
    </row>
    <row r="6" spans="2:13" x14ac:dyDescent="0.25">
      <c r="B6" s="2">
        <v>66</v>
      </c>
      <c r="C6" s="3" t="s">
        <v>12</v>
      </c>
      <c r="D6" s="3" t="s">
        <v>13</v>
      </c>
      <c r="E6" s="2" t="s">
        <v>128</v>
      </c>
      <c r="F6" s="2" t="s">
        <v>106</v>
      </c>
      <c r="G6" s="4">
        <v>858</v>
      </c>
      <c r="H6" s="9"/>
      <c r="I6" s="9">
        <f t="shared" si="0"/>
        <v>0</v>
      </c>
      <c r="J6" s="9"/>
      <c r="K6" s="9">
        <f t="shared" si="1"/>
        <v>0</v>
      </c>
      <c r="L6" s="9"/>
      <c r="M6" s="9">
        <f t="shared" si="2"/>
        <v>0</v>
      </c>
    </row>
    <row r="7" spans="2:13" x14ac:dyDescent="0.25">
      <c r="B7" s="2">
        <v>71</v>
      </c>
      <c r="C7" s="3" t="s">
        <v>14</v>
      </c>
      <c r="D7" s="3" t="s">
        <v>15</v>
      </c>
      <c r="E7" s="2" t="s">
        <v>128</v>
      </c>
      <c r="F7" s="2" t="s">
        <v>105</v>
      </c>
      <c r="G7" s="4">
        <v>3.61</v>
      </c>
      <c r="H7" s="9"/>
      <c r="I7" s="9">
        <f t="shared" si="0"/>
        <v>0</v>
      </c>
      <c r="J7" s="9"/>
      <c r="K7" s="9">
        <f t="shared" si="1"/>
        <v>0</v>
      </c>
      <c r="L7" s="9"/>
      <c r="M7" s="9">
        <f t="shared" si="2"/>
        <v>0</v>
      </c>
    </row>
    <row r="8" spans="2:13" x14ac:dyDescent="0.25">
      <c r="B8" s="2">
        <v>85</v>
      </c>
      <c r="C8" s="3" t="s">
        <v>16</v>
      </c>
      <c r="D8" s="3" t="s">
        <v>17</v>
      </c>
      <c r="E8" s="2" t="s">
        <v>128</v>
      </c>
      <c r="F8" s="2" t="s">
        <v>107</v>
      </c>
      <c r="G8" s="4">
        <v>64.319999999999993</v>
      </c>
      <c r="H8" s="9"/>
      <c r="I8" s="9">
        <f t="shared" si="0"/>
        <v>0</v>
      </c>
      <c r="J8" s="9"/>
      <c r="K8" s="9">
        <f t="shared" si="1"/>
        <v>0</v>
      </c>
      <c r="L8" s="9"/>
      <c r="M8" s="9">
        <f t="shared" si="2"/>
        <v>0</v>
      </c>
    </row>
    <row r="9" spans="2:13" x14ac:dyDescent="0.25">
      <c r="B9" s="2">
        <v>94</v>
      </c>
      <c r="C9" s="3" t="s">
        <v>18</v>
      </c>
      <c r="D9" s="3" t="s">
        <v>19</v>
      </c>
      <c r="E9" s="2" t="s">
        <v>128</v>
      </c>
      <c r="F9" s="2" t="s">
        <v>106</v>
      </c>
      <c r="G9" s="4">
        <v>58</v>
      </c>
      <c r="H9" s="9"/>
      <c r="I9" s="9">
        <f t="shared" si="0"/>
        <v>0</v>
      </c>
      <c r="J9" s="9"/>
      <c r="K9" s="9">
        <f t="shared" si="1"/>
        <v>0</v>
      </c>
      <c r="L9" s="9"/>
      <c r="M9" s="9">
        <f t="shared" si="2"/>
        <v>0</v>
      </c>
    </row>
    <row r="10" spans="2:13" ht="31.5" x14ac:dyDescent="0.25">
      <c r="B10" s="2">
        <v>96</v>
      </c>
      <c r="C10" s="3" t="s">
        <v>112</v>
      </c>
      <c r="D10" s="3" t="s">
        <v>20</v>
      </c>
      <c r="E10" s="2" t="s">
        <v>21</v>
      </c>
      <c r="F10" s="2" t="s">
        <v>109</v>
      </c>
      <c r="G10" s="4">
        <v>1.02</v>
      </c>
      <c r="H10" s="9">
        <f>226514/65</f>
        <v>3484.8307692307694</v>
      </c>
      <c r="I10" s="9">
        <f t="shared" si="0"/>
        <v>3554.527384615385</v>
      </c>
      <c r="J10" s="9">
        <f>227811/65</f>
        <v>3504.7846153846153</v>
      </c>
      <c r="K10" s="9">
        <f t="shared" si="1"/>
        <v>3574.8803076923077</v>
      </c>
      <c r="L10" s="9">
        <v>4511</v>
      </c>
      <c r="M10" s="9">
        <f t="shared" si="2"/>
        <v>4601.22</v>
      </c>
    </row>
    <row r="11" spans="2:13" ht="31.5" x14ac:dyDescent="0.25">
      <c r="B11" s="2">
        <v>97</v>
      </c>
      <c r="C11" s="3" t="s">
        <v>113</v>
      </c>
      <c r="D11" s="3" t="s">
        <v>22</v>
      </c>
      <c r="E11" s="2" t="s">
        <v>21</v>
      </c>
      <c r="F11" s="2" t="s">
        <v>109</v>
      </c>
      <c r="G11" s="4">
        <v>0.10199999999999999</v>
      </c>
      <c r="H11" s="9">
        <f>37303.44/65</f>
        <v>573.8990769230769</v>
      </c>
      <c r="I11" s="9">
        <f t="shared" si="0"/>
        <v>58.537705846153841</v>
      </c>
      <c r="J11" s="9">
        <f>43346/65</f>
        <v>666.86153846153843</v>
      </c>
      <c r="K11" s="9">
        <f t="shared" si="1"/>
        <v>68.019876923076922</v>
      </c>
      <c r="L11" s="9">
        <v>1248.76</v>
      </c>
      <c r="M11" s="9">
        <f t="shared" si="2"/>
        <v>127.37351999999998</v>
      </c>
    </row>
    <row r="12" spans="2:13" ht="31.5" x14ac:dyDescent="0.25">
      <c r="B12" s="2">
        <v>98</v>
      </c>
      <c r="C12" s="3" t="s">
        <v>114</v>
      </c>
      <c r="D12" s="3" t="s">
        <v>23</v>
      </c>
      <c r="E12" s="2" t="s">
        <v>21</v>
      </c>
      <c r="F12" s="2" t="s">
        <v>109</v>
      </c>
      <c r="G12" s="4">
        <v>0.255</v>
      </c>
      <c r="H12" s="9">
        <f>870005/65</f>
        <v>13384.692307692309</v>
      </c>
      <c r="I12" s="9">
        <f t="shared" si="0"/>
        <v>3413.0965384615388</v>
      </c>
      <c r="J12" s="9">
        <f>863716/65</f>
        <v>13287.938461538462</v>
      </c>
      <c r="K12" s="9">
        <f t="shared" si="1"/>
        <v>3388.424307692308</v>
      </c>
      <c r="L12" s="9">
        <v>15560</v>
      </c>
      <c r="M12" s="9">
        <f t="shared" si="2"/>
        <v>3967.8</v>
      </c>
    </row>
    <row r="13" spans="2:13" ht="31.5" x14ac:dyDescent="0.25">
      <c r="B13" s="2">
        <v>99</v>
      </c>
      <c r="C13" s="3" t="s">
        <v>115</v>
      </c>
      <c r="D13" s="3" t="s">
        <v>24</v>
      </c>
      <c r="E13" s="2" t="s">
        <v>21</v>
      </c>
      <c r="F13" s="2" t="s">
        <v>109</v>
      </c>
      <c r="G13" s="4">
        <v>0.30599999999999999</v>
      </c>
      <c r="H13" s="9">
        <f>377526/65</f>
        <v>5808.0923076923073</v>
      </c>
      <c r="I13" s="9">
        <f t="shared" si="0"/>
        <v>1777.2762461538459</v>
      </c>
      <c r="J13" s="9">
        <f>373451/65</f>
        <v>5745.4</v>
      </c>
      <c r="K13" s="9">
        <f t="shared" si="1"/>
        <v>1758.0923999999998</v>
      </c>
      <c r="L13" s="9">
        <v>7118.66</v>
      </c>
      <c r="M13" s="9">
        <f t="shared" si="2"/>
        <v>2178.30996</v>
      </c>
    </row>
    <row r="14" spans="2:13" ht="31.5" x14ac:dyDescent="0.25">
      <c r="B14" s="2">
        <v>100</v>
      </c>
      <c r="C14" s="3" t="s">
        <v>116</v>
      </c>
      <c r="D14" s="3" t="s">
        <v>25</v>
      </c>
      <c r="E14" s="2" t="s">
        <v>21</v>
      </c>
      <c r="F14" s="2" t="s">
        <v>109</v>
      </c>
      <c r="G14" s="4">
        <v>0.153</v>
      </c>
      <c r="H14" s="9">
        <f>105200/65</f>
        <v>1618.4615384615386</v>
      </c>
      <c r="I14" s="9">
        <f t="shared" si="0"/>
        <v>247.6246153846154</v>
      </c>
      <c r="J14" s="9">
        <f>103248/65</f>
        <v>1588.4307692307693</v>
      </c>
      <c r="K14" s="9">
        <f t="shared" si="1"/>
        <v>243.02990769230772</v>
      </c>
      <c r="L14" s="9">
        <v>2498</v>
      </c>
      <c r="M14" s="9">
        <f t="shared" si="2"/>
        <v>382.19400000000002</v>
      </c>
    </row>
    <row r="15" spans="2:13" ht="31.5" x14ac:dyDescent="0.25">
      <c r="B15" s="2">
        <v>101</v>
      </c>
      <c r="C15" s="3" t="s">
        <v>117</v>
      </c>
      <c r="D15" s="3" t="s">
        <v>26</v>
      </c>
      <c r="E15" s="2" t="s">
        <v>21</v>
      </c>
      <c r="F15" s="2" t="s">
        <v>109</v>
      </c>
      <c r="G15" s="4">
        <v>0.20399999999999999</v>
      </c>
      <c r="H15" s="9">
        <f>1086028/65</f>
        <v>16708.123076923075</v>
      </c>
      <c r="I15" s="9">
        <f t="shared" si="0"/>
        <v>3408.4571076923071</v>
      </c>
      <c r="J15" s="9">
        <f>1080558/65</f>
        <v>16623.969230769231</v>
      </c>
      <c r="K15" s="9">
        <f t="shared" si="1"/>
        <v>3391.2897230769231</v>
      </c>
      <c r="L15" s="9">
        <v>20019</v>
      </c>
      <c r="M15" s="9">
        <f t="shared" si="2"/>
        <v>4083.8759999999997</v>
      </c>
    </row>
    <row r="16" spans="2:13" x14ac:dyDescent="0.25">
      <c r="B16" s="2">
        <v>113</v>
      </c>
      <c r="C16" s="3" t="s">
        <v>27</v>
      </c>
      <c r="D16" s="3" t="s">
        <v>28</v>
      </c>
      <c r="E16" s="2" t="s">
        <v>128</v>
      </c>
      <c r="F16" s="2" t="s">
        <v>107</v>
      </c>
      <c r="G16" s="4">
        <v>52</v>
      </c>
      <c r="H16" s="9"/>
      <c r="I16" s="9">
        <f t="shared" si="0"/>
        <v>0</v>
      </c>
      <c r="J16" s="9"/>
      <c r="K16" s="9">
        <f t="shared" si="1"/>
        <v>0</v>
      </c>
      <c r="L16" s="9"/>
      <c r="M16" s="9">
        <f t="shared" si="2"/>
        <v>0</v>
      </c>
    </row>
    <row r="17" spans="2:13" x14ac:dyDescent="0.25">
      <c r="B17" s="2">
        <v>114</v>
      </c>
      <c r="C17" s="3" t="s">
        <v>29</v>
      </c>
      <c r="D17" s="3" t="s">
        <v>30</v>
      </c>
      <c r="E17" s="2" t="s">
        <v>128</v>
      </c>
      <c r="F17" s="2" t="s">
        <v>108</v>
      </c>
      <c r="G17" s="4">
        <v>2.9399999999999999E-2</v>
      </c>
      <c r="H17" s="9"/>
      <c r="I17" s="9">
        <f t="shared" si="0"/>
        <v>0</v>
      </c>
      <c r="J17" s="9"/>
      <c r="K17" s="9">
        <f t="shared" si="1"/>
        <v>0</v>
      </c>
      <c r="L17" s="9"/>
      <c r="M17" s="9">
        <f t="shared" si="2"/>
        <v>0</v>
      </c>
    </row>
    <row r="18" spans="2:13" x14ac:dyDescent="0.25">
      <c r="B18" s="2">
        <v>116</v>
      </c>
      <c r="C18" s="3" t="s">
        <v>31</v>
      </c>
      <c r="D18" s="3" t="s">
        <v>32</v>
      </c>
      <c r="E18" s="2" t="s">
        <v>33</v>
      </c>
      <c r="F18" s="2" t="s">
        <v>106</v>
      </c>
      <c r="G18" s="4">
        <v>410</v>
      </c>
      <c r="H18" s="9"/>
      <c r="I18" s="9">
        <f t="shared" si="0"/>
        <v>0</v>
      </c>
      <c r="J18" s="9"/>
      <c r="K18" s="9">
        <f t="shared" si="1"/>
        <v>0</v>
      </c>
      <c r="L18" s="9"/>
      <c r="M18" s="9">
        <f t="shared" si="2"/>
        <v>0</v>
      </c>
    </row>
    <row r="19" spans="2:13" x14ac:dyDescent="0.25">
      <c r="B19" s="2">
        <v>117</v>
      </c>
      <c r="C19" s="3" t="s">
        <v>34</v>
      </c>
      <c r="D19" s="3" t="s">
        <v>35</v>
      </c>
      <c r="E19" s="2" t="s">
        <v>33</v>
      </c>
      <c r="F19" s="2" t="s">
        <v>106</v>
      </c>
      <c r="G19" s="4">
        <v>336</v>
      </c>
      <c r="H19" s="9"/>
      <c r="I19" s="9">
        <f t="shared" si="0"/>
        <v>0</v>
      </c>
      <c r="J19" s="9"/>
      <c r="K19" s="9">
        <f t="shared" si="1"/>
        <v>0</v>
      </c>
      <c r="L19" s="9"/>
      <c r="M19" s="9">
        <f t="shared" si="2"/>
        <v>0</v>
      </c>
    </row>
    <row r="20" spans="2:13" ht="63" x14ac:dyDescent="0.25">
      <c r="B20" s="2">
        <v>121</v>
      </c>
      <c r="C20" s="3" t="s">
        <v>141</v>
      </c>
      <c r="D20" s="3" t="s">
        <v>36</v>
      </c>
      <c r="E20" s="2" t="s">
        <v>21</v>
      </c>
      <c r="F20" s="2" t="s">
        <v>109</v>
      </c>
      <c r="G20" s="4">
        <v>0.66</v>
      </c>
      <c r="H20" s="9">
        <f>88466/65</f>
        <v>1361.0153846153846</v>
      </c>
      <c r="I20" s="9">
        <f t="shared" si="0"/>
        <v>898.2701538461539</v>
      </c>
      <c r="J20" s="9">
        <f>64043/65</f>
        <v>985.27692307692303</v>
      </c>
      <c r="K20" s="9">
        <f t="shared" si="1"/>
        <v>650.28276923076919</v>
      </c>
      <c r="L20" s="9"/>
      <c r="M20" s="9">
        <f t="shared" si="2"/>
        <v>0</v>
      </c>
    </row>
    <row r="21" spans="2:13" ht="63" x14ac:dyDescent="0.25">
      <c r="B21" s="2">
        <v>122</v>
      </c>
      <c r="C21" s="3" t="s">
        <v>142</v>
      </c>
      <c r="D21" s="3" t="s">
        <v>37</v>
      </c>
      <c r="E21" s="2" t="s">
        <v>21</v>
      </c>
      <c r="F21" s="2" t="s">
        <v>109</v>
      </c>
      <c r="G21" s="4">
        <v>0.92</v>
      </c>
      <c r="H21" s="9">
        <f>218497/65</f>
        <v>3361.4923076923078</v>
      </c>
      <c r="I21" s="9">
        <f t="shared" si="0"/>
        <v>3092.5729230769234</v>
      </c>
      <c r="J21" s="9">
        <f>175737/65</f>
        <v>2703.646153846154</v>
      </c>
      <c r="K21" s="9">
        <f t="shared" si="1"/>
        <v>2487.3544615384617</v>
      </c>
      <c r="L21" s="9"/>
      <c r="M21" s="9">
        <f t="shared" si="2"/>
        <v>0</v>
      </c>
    </row>
    <row r="22" spans="2:13" ht="63" x14ac:dyDescent="0.25">
      <c r="B22" s="2">
        <v>123</v>
      </c>
      <c r="C22" s="3" t="s">
        <v>143</v>
      </c>
      <c r="D22" s="3" t="s">
        <v>38</v>
      </c>
      <c r="E22" s="2" t="s">
        <v>21</v>
      </c>
      <c r="F22" s="2" t="s">
        <v>109</v>
      </c>
      <c r="G22" s="4">
        <v>0.66</v>
      </c>
      <c r="H22" s="9">
        <f>149960/65</f>
        <v>2307.0769230769229</v>
      </c>
      <c r="I22" s="9">
        <f t="shared" si="0"/>
        <v>1522.6707692307691</v>
      </c>
      <c r="J22" s="9">
        <f>109587/65</f>
        <v>1685.9538461538461</v>
      </c>
      <c r="K22" s="9">
        <f t="shared" si="1"/>
        <v>1112.7295384615386</v>
      </c>
      <c r="L22" s="9"/>
      <c r="M22" s="9">
        <f t="shared" si="2"/>
        <v>0</v>
      </c>
    </row>
    <row r="23" spans="2:13" ht="63" x14ac:dyDescent="0.25">
      <c r="B23" s="2">
        <v>124</v>
      </c>
      <c r="C23" s="3" t="s">
        <v>144</v>
      </c>
      <c r="D23" s="3" t="s">
        <v>39</v>
      </c>
      <c r="E23" s="2" t="s">
        <v>21</v>
      </c>
      <c r="F23" s="2" t="s">
        <v>109</v>
      </c>
      <c r="G23" s="4">
        <v>0.65</v>
      </c>
      <c r="H23" s="9">
        <f>290913/65</f>
        <v>4475.5846153846151</v>
      </c>
      <c r="I23" s="9">
        <f t="shared" si="0"/>
        <v>2909.13</v>
      </c>
      <c r="J23" s="9">
        <f>235562/65</f>
        <v>3624.0307692307692</v>
      </c>
      <c r="K23" s="9">
        <f t="shared" si="1"/>
        <v>2355.62</v>
      </c>
      <c r="L23" s="9"/>
      <c r="M23" s="9">
        <f t="shared" si="2"/>
        <v>0</v>
      </c>
    </row>
    <row r="24" spans="2:13" ht="63" x14ac:dyDescent="0.25">
      <c r="B24" s="2">
        <v>125</v>
      </c>
      <c r="C24" s="3" t="s">
        <v>145</v>
      </c>
      <c r="D24" s="3" t="s">
        <v>40</v>
      </c>
      <c r="E24" s="2" t="s">
        <v>21</v>
      </c>
      <c r="F24" s="2" t="s">
        <v>109</v>
      </c>
      <c r="G24" s="4">
        <v>1.75</v>
      </c>
      <c r="H24" s="9">
        <f>405795/65</f>
        <v>6243</v>
      </c>
      <c r="I24" s="9">
        <f t="shared" si="0"/>
        <v>10925.25</v>
      </c>
      <c r="J24" s="9">
        <f>328515/65</f>
        <v>5054.0769230769229</v>
      </c>
      <c r="K24" s="9">
        <f t="shared" si="1"/>
        <v>8844.6346153846152</v>
      </c>
      <c r="L24" s="9"/>
      <c r="M24" s="9">
        <f t="shared" si="2"/>
        <v>0</v>
      </c>
    </row>
    <row r="25" spans="2:13" ht="63" x14ac:dyDescent="0.25">
      <c r="B25" s="2">
        <v>126</v>
      </c>
      <c r="C25" s="3" t="s">
        <v>146</v>
      </c>
      <c r="D25" s="3" t="s">
        <v>41</v>
      </c>
      <c r="E25" s="2" t="s">
        <v>21</v>
      </c>
      <c r="F25" s="2" t="s">
        <v>109</v>
      </c>
      <c r="G25" s="4">
        <v>0.06</v>
      </c>
      <c r="H25" s="9">
        <f>55731/65</f>
        <v>857.4</v>
      </c>
      <c r="I25" s="9">
        <f t="shared" si="0"/>
        <v>51.443999999999996</v>
      </c>
      <c r="J25" s="9">
        <f>40618/65</f>
        <v>624.89230769230767</v>
      </c>
      <c r="K25" s="9">
        <f t="shared" si="1"/>
        <v>37.493538461538456</v>
      </c>
      <c r="L25" s="9"/>
      <c r="M25" s="9">
        <f t="shared" si="2"/>
        <v>0</v>
      </c>
    </row>
    <row r="26" spans="2:13" ht="63" x14ac:dyDescent="0.25">
      <c r="B26" s="2">
        <v>127</v>
      </c>
      <c r="C26" s="3" t="s">
        <v>147</v>
      </c>
      <c r="D26" s="3" t="s">
        <v>42</v>
      </c>
      <c r="E26" s="2" t="s">
        <v>21</v>
      </c>
      <c r="F26" s="2" t="s">
        <v>109</v>
      </c>
      <c r="G26" s="4">
        <v>0.95</v>
      </c>
      <c r="H26" s="9">
        <f>73449/65</f>
        <v>1129.9846153846154</v>
      </c>
      <c r="I26" s="9">
        <f t="shared" si="0"/>
        <v>1073.4853846153846</v>
      </c>
      <c r="J26" s="9">
        <f>58599/65</f>
        <v>901.52307692307693</v>
      </c>
      <c r="K26" s="9">
        <f t="shared" si="1"/>
        <v>856.44692307692299</v>
      </c>
      <c r="L26" s="9"/>
      <c r="M26" s="9">
        <f t="shared" si="2"/>
        <v>0</v>
      </c>
    </row>
    <row r="27" spans="2:13" ht="63" x14ac:dyDescent="0.25">
      <c r="B27" s="2">
        <v>128</v>
      </c>
      <c r="C27" s="3" t="s">
        <v>148</v>
      </c>
      <c r="D27" s="3" t="s">
        <v>43</v>
      </c>
      <c r="E27" s="2" t="s">
        <v>21</v>
      </c>
      <c r="F27" s="2" t="s">
        <v>109</v>
      </c>
      <c r="G27" s="4">
        <v>0.2</v>
      </c>
      <c r="H27" s="9">
        <f>101981/65</f>
        <v>1568.9384615384615</v>
      </c>
      <c r="I27" s="9">
        <f t="shared" si="0"/>
        <v>313.78769230769234</v>
      </c>
      <c r="J27" s="9">
        <f>86695/65</f>
        <v>1333.7692307692307</v>
      </c>
      <c r="K27" s="9">
        <f t="shared" si="1"/>
        <v>266.75384615384615</v>
      </c>
      <c r="L27" s="9"/>
      <c r="M27" s="9">
        <f t="shared" si="2"/>
        <v>0</v>
      </c>
    </row>
    <row r="28" spans="2:13" ht="63" x14ac:dyDescent="0.25">
      <c r="B28" s="2">
        <v>129</v>
      </c>
      <c r="C28" s="3" t="s">
        <v>149</v>
      </c>
      <c r="D28" s="3" t="s">
        <v>44</v>
      </c>
      <c r="E28" s="2" t="s">
        <v>21</v>
      </c>
      <c r="F28" s="2" t="s">
        <v>109</v>
      </c>
      <c r="G28" s="4">
        <v>3.18</v>
      </c>
      <c r="H28" s="9">
        <f>88140/65</f>
        <v>1356</v>
      </c>
      <c r="I28" s="9">
        <f t="shared" si="0"/>
        <v>4312.08</v>
      </c>
      <c r="J28" s="9">
        <f>71053/65</f>
        <v>1093.123076923077</v>
      </c>
      <c r="K28" s="9">
        <f t="shared" si="1"/>
        <v>3476.1313846153848</v>
      </c>
      <c r="L28" s="9"/>
      <c r="M28" s="9">
        <f t="shared" si="2"/>
        <v>0</v>
      </c>
    </row>
    <row r="29" spans="2:13" ht="63" x14ac:dyDescent="0.25">
      <c r="B29" s="2">
        <v>130</v>
      </c>
      <c r="C29" s="3" t="s">
        <v>150</v>
      </c>
      <c r="D29" s="3" t="s">
        <v>45</v>
      </c>
      <c r="E29" s="2" t="s">
        <v>21</v>
      </c>
      <c r="F29" s="2" t="s">
        <v>109</v>
      </c>
      <c r="G29" s="4">
        <v>0.75</v>
      </c>
      <c r="H29" s="9">
        <f>115261/65</f>
        <v>1773.2461538461539</v>
      </c>
      <c r="I29" s="9">
        <f t="shared" si="0"/>
        <v>1329.9346153846154</v>
      </c>
      <c r="J29" s="9">
        <f>93698/65</f>
        <v>1441.5076923076922</v>
      </c>
      <c r="K29" s="9">
        <f t="shared" si="1"/>
        <v>1081.1307692307691</v>
      </c>
      <c r="L29" s="9"/>
      <c r="M29" s="9">
        <f t="shared" si="2"/>
        <v>0</v>
      </c>
    </row>
    <row r="30" spans="2:13" ht="63" x14ac:dyDescent="0.25">
      <c r="B30" s="2">
        <v>131</v>
      </c>
      <c r="C30" s="3" t="s">
        <v>151</v>
      </c>
      <c r="D30" s="3" t="s">
        <v>46</v>
      </c>
      <c r="E30" s="2" t="s">
        <v>21</v>
      </c>
      <c r="F30" s="2" t="s">
        <v>109</v>
      </c>
      <c r="G30" s="4">
        <v>1.83</v>
      </c>
      <c r="H30" s="9">
        <f>166883/65</f>
        <v>2567.4307692307693</v>
      </c>
      <c r="I30" s="9">
        <f t="shared" si="0"/>
        <v>4698.3983076923078</v>
      </c>
      <c r="J30" s="9">
        <f>142022/65</f>
        <v>2184.9538461538464</v>
      </c>
      <c r="K30" s="9">
        <f t="shared" si="1"/>
        <v>3998.4655384615389</v>
      </c>
      <c r="L30" s="9"/>
      <c r="M30" s="9">
        <f t="shared" si="2"/>
        <v>0</v>
      </c>
    </row>
    <row r="31" spans="2:13" ht="63" x14ac:dyDescent="0.25">
      <c r="B31" s="2">
        <v>132</v>
      </c>
      <c r="C31" s="3" t="s">
        <v>152</v>
      </c>
      <c r="D31" s="3" t="s">
        <v>47</v>
      </c>
      <c r="E31" s="2" t="s">
        <v>21</v>
      </c>
      <c r="F31" s="2" t="s">
        <v>109</v>
      </c>
      <c r="G31" s="4">
        <v>0.25</v>
      </c>
      <c r="H31" s="9">
        <f>237952/65</f>
        <v>3660.8</v>
      </c>
      <c r="I31" s="9">
        <f t="shared" si="0"/>
        <v>915.2</v>
      </c>
      <c r="J31" s="9">
        <f>202756/65</f>
        <v>3119.3230769230768</v>
      </c>
      <c r="K31" s="9">
        <f t="shared" si="1"/>
        <v>779.83076923076919</v>
      </c>
      <c r="L31" s="9"/>
      <c r="M31" s="9">
        <f t="shared" si="2"/>
        <v>0</v>
      </c>
    </row>
    <row r="32" spans="2:13" ht="47.25" x14ac:dyDescent="0.25">
      <c r="B32" s="2">
        <v>133</v>
      </c>
      <c r="C32" s="3" t="s">
        <v>48</v>
      </c>
      <c r="D32" s="3" t="s">
        <v>49</v>
      </c>
      <c r="E32" s="2" t="s">
        <v>33</v>
      </c>
      <c r="F32" s="2" t="s">
        <v>106</v>
      </c>
      <c r="G32" s="4">
        <v>585</v>
      </c>
      <c r="H32" s="9"/>
      <c r="I32" s="9">
        <f t="shared" si="0"/>
        <v>0</v>
      </c>
      <c r="J32" s="9"/>
      <c r="K32" s="9">
        <f t="shared" si="1"/>
        <v>0</v>
      </c>
      <c r="L32" s="9"/>
      <c r="M32" s="9">
        <f t="shared" si="2"/>
        <v>0</v>
      </c>
    </row>
    <row r="33" spans="2:13" ht="31.5" x14ac:dyDescent="0.25">
      <c r="B33" s="2">
        <v>134</v>
      </c>
      <c r="C33" s="3" t="s">
        <v>50</v>
      </c>
      <c r="D33" s="3" t="s">
        <v>51</v>
      </c>
      <c r="E33" s="2" t="s">
        <v>33</v>
      </c>
      <c r="F33" s="2" t="s">
        <v>106</v>
      </c>
      <c r="G33" s="4">
        <v>10</v>
      </c>
      <c r="H33" s="9"/>
      <c r="I33" s="9">
        <f t="shared" si="0"/>
        <v>0</v>
      </c>
      <c r="J33" s="9"/>
      <c r="K33" s="9">
        <f t="shared" si="1"/>
        <v>0</v>
      </c>
      <c r="L33" s="9"/>
      <c r="M33" s="9">
        <f t="shared" si="2"/>
        <v>0</v>
      </c>
    </row>
    <row r="34" spans="2:13" ht="31.5" x14ac:dyDescent="0.25">
      <c r="B34" s="2">
        <v>135</v>
      </c>
      <c r="C34" s="3" t="s">
        <v>52</v>
      </c>
      <c r="D34" s="3" t="s">
        <v>53</v>
      </c>
      <c r="E34" s="2" t="s">
        <v>33</v>
      </c>
      <c r="F34" s="2" t="s">
        <v>106</v>
      </c>
      <c r="G34" s="4">
        <v>10</v>
      </c>
      <c r="H34" s="9"/>
      <c r="I34" s="9">
        <f t="shared" si="0"/>
        <v>0</v>
      </c>
      <c r="J34" s="9"/>
      <c r="K34" s="9">
        <f t="shared" si="1"/>
        <v>0</v>
      </c>
      <c r="L34" s="9"/>
      <c r="M34" s="9">
        <f t="shared" si="2"/>
        <v>0</v>
      </c>
    </row>
    <row r="35" spans="2:13" ht="31.5" x14ac:dyDescent="0.25">
      <c r="B35" s="2">
        <v>136</v>
      </c>
      <c r="C35" s="3" t="s">
        <v>129</v>
      </c>
      <c r="D35" s="3" t="s">
        <v>54</v>
      </c>
      <c r="E35" s="2" t="s">
        <v>128</v>
      </c>
      <c r="F35" s="2" t="s">
        <v>106</v>
      </c>
      <c r="G35" s="4">
        <v>35</v>
      </c>
      <c r="H35" s="9"/>
      <c r="I35" s="9">
        <f t="shared" si="0"/>
        <v>0</v>
      </c>
      <c r="J35" s="9"/>
      <c r="K35" s="9">
        <f t="shared" si="1"/>
        <v>0</v>
      </c>
      <c r="L35" s="9"/>
      <c r="M35" s="9">
        <f t="shared" si="2"/>
        <v>0</v>
      </c>
    </row>
    <row r="36" spans="2:13" x14ac:dyDescent="0.25">
      <c r="B36" s="2">
        <v>148</v>
      </c>
      <c r="C36" s="3" t="s">
        <v>55</v>
      </c>
      <c r="D36" s="3" t="s">
        <v>56</v>
      </c>
      <c r="E36" s="2" t="s">
        <v>128</v>
      </c>
      <c r="F36" s="2" t="s">
        <v>57</v>
      </c>
      <c r="G36" s="4">
        <v>6.3014000000000001</v>
      </c>
      <c r="H36" s="9"/>
      <c r="I36" s="9">
        <f t="shared" si="0"/>
        <v>0</v>
      </c>
      <c r="J36" s="9"/>
      <c r="K36" s="9">
        <f t="shared" si="1"/>
        <v>0</v>
      </c>
      <c r="L36" s="9"/>
      <c r="M36" s="9">
        <f t="shared" si="2"/>
        <v>0</v>
      </c>
    </row>
    <row r="37" spans="2:13" x14ac:dyDescent="0.25">
      <c r="B37" s="2">
        <v>152</v>
      </c>
      <c r="C37" s="3" t="s">
        <v>58</v>
      </c>
      <c r="D37" s="3" t="s">
        <v>59</v>
      </c>
      <c r="E37" s="2" t="s">
        <v>33</v>
      </c>
      <c r="F37" s="2" t="s">
        <v>106</v>
      </c>
      <c r="G37" s="4">
        <v>45</v>
      </c>
      <c r="H37" s="9"/>
      <c r="I37" s="9">
        <f t="shared" si="0"/>
        <v>0</v>
      </c>
      <c r="J37" s="9"/>
      <c r="K37" s="9">
        <f t="shared" si="1"/>
        <v>0</v>
      </c>
      <c r="L37" s="9"/>
      <c r="M37" s="9">
        <f t="shared" si="2"/>
        <v>0</v>
      </c>
    </row>
    <row r="38" spans="2:13" x14ac:dyDescent="0.25">
      <c r="B38" s="2">
        <v>153</v>
      </c>
      <c r="C38" s="3" t="s">
        <v>60</v>
      </c>
      <c r="D38" s="3" t="s">
        <v>61</v>
      </c>
      <c r="E38" s="2" t="s">
        <v>33</v>
      </c>
      <c r="F38" s="2" t="s">
        <v>106</v>
      </c>
      <c r="G38" s="4">
        <v>170</v>
      </c>
      <c r="H38" s="9"/>
      <c r="I38" s="9">
        <f t="shared" si="0"/>
        <v>0</v>
      </c>
      <c r="J38" s="9"/>
      <c r="K38" s="9">
        <f t="shared" si="1"/>
        <v>0</v>
      </c>
      <c r="L38" s="9"/>
      <c r="M38" s="9">
        <f t="shared" si="2"/>
        <v>0</v>
      </c>
    </row>
    <row r="39" spans="2:13" x14ac:dyDescent="0.25">
      <c r="B39" s="2">
        <v>154</v>
      </c>
      <c r="C39" s="3" t="s">
        <v>62</v>
      </c>
      <c r="D39" s="3" t="s">
        <v>63</v>
      </c>
      <c r="E39" s="2" t="s">
        <v>33</v>
      </c>
      <c r="F39" s="2" t="s">
        <v>106</v>
      </c>
      <c r="G39" s="4">
        <v>10</v>
      </c>
      <c r="H39" s="9"/>
      <c r="I39" s="9">
        <f t="shared" si="0"/>
        <v>0</v>
      </c>
      <c r="J39" s="9"/>
      <c r="K39" s="9">
        <f t="shared" si="1"/>
        <v>0</v>
      </c>
      <c r="L39" s="9"/>
      <c r="M39" s="9">
        <f t="shared" si="2"/>
        <v>0</v>
      </c>
    </row>
    <row r="40" spans="2:13" x14ac:dyDescent="0.25">
      <c r="B40" s="2">
        <v>155</v>
      </c>
      <c r="C40" s="3" t="s">
        <v>64</v>
      </c>
      <c r="D40" s="3" t="s">
        <v>65</v>
      </c>
      <c r="E40" s="2" t="s">
        <v>33</v>
      </c>
      <c r="F40" s="2" t="s">
        <v>106</v>
      </c>
      <c r="G40" s="4">
        <v>10</v>
      </c>
      <c r="H40" s="9"/>
      <c r="I40" s="9">
        <f t="shared" si="0"/>
        <v>0</v>
      </c>
      <c r="J40" s="9"/>
      <c r="K40" s="9">
        <f t="shared" si="1"/>
        <v>0</v>
      </c>
      <c r="L40" s="9"/>
      <c r="M40" s="9">
        <f t="shared" si="2"/>
        <v>0</v>
      </c>
    </row>
    <row r="41" spans="2:13" ht="31.5" x14ac:dyDescent="0.25">
      <c r="B41" s="2">
        <v>156</v>
      </c>
      <c r="C41" s="3" t="s">
        <v>66</v>
      </c>
      <c r="D41" s="3" t="s">
        <v>67</v>
      </c>
      <c r="E41" s="2" t="s">
        <v>33</v>
      </c>
      <c r="F41" s="2" t="s">
        <v>106</v>
      </c>
      <c r="G41" s="4">
        <v>10</v>
      </c>
      <c r="H41" s="9"/>
      <c r="I41" s="9">
        <f t="shared" si="0"/>
        <v>0</v>
      </c>
      <c r="J41" s="9"/>
      <c r="K41" s="9">
        <f t="shared" si="1"/>
        <v>0</v>
      </c>
      <c r="L41" s="9"/>
      <c r="M41" s="9">
        <f t="shared" si="2"/>
        <v>0</v>
      </c>
    </row>
    <row r="42" spans="2:13" ht="31.5" x14ac:dyDescent="0.25">
      <c r="B42" s="2">
        <v>157</v>
      </c>
      <c r="C42" s="3" t="s">
        <v>68</v>
      </c>
      <c r="D42" s="3" t="s">
        <v>69</v>
      </c>
      <c r="E42" s="2" t="s">
        <v>33</v>
      </c>
      <c r="F42" s="2" t="s">
        <v>106</v>
      </c>
      <c r="G42" s="4">
        <v>20</v>
      </c>
      <c r="H42" s="9"/>
      <c r="I42" s="9">
        <f t="shared" si="0"/>
        <v>0</v>
      </c>
      <c r="J42" s="9"/>
      <c r="K42" s="9">
        <f t="shared" si="1"/>
        <v>0</v>
      </c>
      <c r="L42" s="9"/>
      <c r="M42" s="9">
        <f t="shared" si="2"/>
        <v>0</v>
      </c>
    </row>
    <row r="43" spans="2:13" x14ac:dyDescent="0.25">
      <c r="B43" s="2">
        <v>163</v>
      </c>
      <c r="C43" s="3" t="s">
        <v>111</v>
      </c>
      <c r="D43" s="3" t="s">
        <v>70</v>
      </c>
      <c r="E43" s="2" t="s">
        <v>33</v>
      </c>
      <c r="F43" s="2" t="s">
        <v>134</v>
      </c>
      <c r="G43" s="4">
        <v>100</v>
      </c>
      <c r="H43" s="9"/>
      <c r="I43" s="9">
        <f t="shared" si="0"/>
        <v>0</v>
      </c>
      <c r="J43" s="9"/>
      <c r="K43" s="9">
        <f t="shared" si="1"/>
        <v>0</v>
      </c>
      <c r="L43" s="9"/>
      <c r="M43" s="9">
        <f t="shared" si="2"/>
        <v>0</v>
      </c>
    </row>
    <row r="44" spans="2:13" ht="31.5" x14ac:dyDescent="0.25">
      <c r="B44" s="2">
        <v>164</v>
      </c>
      <c r="C44" s="3" t="s">
        <v>118</v>
      </c>
      <c r="D44" s="3" t="s">
        <v>71</v>
      </c>
      <c r="E44" s="2" t="s">
        <v>33</v>
      </c>
      <c r="F44" s="2" t="s">
        <v>134</v>
      </c>
      <c r="G44" s="4">
        <v>357</v>
      </c>
      <c r="H44" s="9"/>
      <c r="I44" s="9">
        <f t="shared" si="0"/>
        <v>0</v>
      </c>
      <c r="J44" s="9"/>
      <c r="K44" s="9">
        <f t="shared" si="1"/>
        <v>0</v>
      </c>
      <c r="L44" s="9"/>
      <c r="M44" s="9">
        <f t="shared" si="2"/>
        <v>0</v>
      </c>
    </row>
    <row r="45" spans="2:13" x14ac:dyDescent="0.25">
      <c r="B45" s="2">
        <v>165</v>
      </c>
      <c r="C45" s="3" t="s">
        <v>119</v>
      </c>
      <c r="D45" s="3" t="s">
        <v>72</v>
      </c>
      <c r="E45" s="2" t="s">
        <v>33</v>
      </c>
      <c r="F45" s="2" t="s">
        <v>134</v>
      </c>
      <c r="G45" s="4">
        <v>204</v>
      </c>
      <c r="H45" s="9"/>
      <c r="I45" s="9">
        <f t="shared" si="0"/>
        <v>0</v>
      </c>
      <c r="J45" s="9"/>
      <c r="K45" s="9">
        <f t="shared" si="1"/>
        <v>0</v>
      </c>
      <c r="L45" s="9"/>
      <c r="M45" s="9">
        <f t="shared" si="2"/>
        <v>0</v>
      </c>
    </row>
    <row r="46" spans="2:13" x14ac:dyDescent="0.25">
      <c r="B46" s="2">
        <v>173</v>
      </c>
      <c r="C46" s="3" t="s">
        <v>73</v>
      </c>
      <c r="D46" s="3" t="s">
        <v>74</v>
      </c>
      <c r="E46" s="2" t="s">
        <v>128</v>
      </c>
      <c r="F46" s="2" t="s">
        <v>106</v>
      </c>
      <c r="G46" s="4">
        <v>9231</v>
      </c>
      <c r="H46" s="9"/>
      <c r="I46" s="9">
        <f t="shared" si="0"/>
        <v>0</v>
      </c>
      <c r="J46" s="9"/>
      <c r="K46" s="9">
        <f t="shared" si="1"/>
        <v>0</v>
      </c>
      <c r="L46" s="9"/>
      <c r="M46" s="9">
        <f t="shared" si="2"/>
        <v>0</v>
      </c>
    </row>
    <row r="47" spans="2:13" ht="63" x14ac:dyDescent="0.25">
      <c r="B47" s="2">
        <v>176</v>
      </c>
      <c r="C47" s="3" t="s">
        <v>130</v>
      </c>
      <c r="D47" s="3" t="s">
        <v>75</v>
      </c>
      <c r="E47" s="2" t="s">
        <v>33</v>
      </c>
      <c r="F47" s="2" t="s">
        <v>110</v>
      </c>
      <c r="G47" s="4">
        <v>30</v>
      </c>
      <c r="H47" s="9"/>
      <c r="I47" s="9">
        <f t="shared" si="0"/>
        <v>0</v>
      </c>
      <c r="J47" s="9"/>
      <c r="K47" s="9">
        <f t="shared" si="1"/>
        <v>0</v>
      </c>
      <c r="L47" s="9"/>
      <c r="M47" s="9">
        <f t="shared" si="2"/>
        <v>0</v>
      </c>
    </row>
    <row r="48" spans="2:13" ht="47.25" x14ac:dyDescent="0.25">
      <c r="B48" s="2">
        <v>214</v>
      </c>
      <c r="C48" s="3" t="s">
        <v>153</v>
      </c>
      <c r="D48" s="3" t="s">
        <v>125</v>
      </c>
      <c r="E48" s="2" t="s">
        <v>21</v>
      </c>
      <c r="F48" s="2" t="s">
        <v>109</v>
      </c>
      <c r="G48" s="4">
        <v>0.309</v>
      </c>
      <c r="H48" s="9"/>
      <c r="I48" s="9">
        <f t="shared" si="0"/>
        <v>0</v>
      </c>
      <c r="J48" s="9"/>
      <c r="K48" s="9">
        <f t="shared" si="1"/>
        <v>0</v>
      </c>
      <c r="L48" s="9"/>
      <c r="M48" s="9">
        <f t="shared" si="2"/>
        <v>0</v>
      </c>
    </row>
    <row r="49" spans="2:13" ht="31.5" x14ac:dyDescent="0.25">
      <c r="B49" s="2">
        <v>215</v>
      </c>
      <c r="C49" s="3" t="s">
        <v>154</v>
      </c>
      <c r="D49" s="3" t="s">
        <v>126</v>
      </c>
      <c r="E49" s="2" t="s">
        <v>21</v>
      </c>
      <c r="F49" s="2" t="s">
        <v>134</v>
      </c>
      <c r="G49" s="4">
        <v>6500</v>
      </c>
      <c r="H49" s="9"/>
      <c r="I49" s="9">
        <f t="shared" si="0"/>
        <v>0</v>
      </c>
      <c r="J49" s="9"/>
      <c r="K49" s="9">
        <f t="shared" si="1"/>
        <v>0</v>
      </c>
      <c r="L49" s="9"/>
      <c r="M49" s="9">
        <f t="shared" si="2"/>
        <v>0</v>
      </c>
    </row>
    <row r="50" spans="2:13" ht="31.5" x14ac:dyDescent="0.25">
      <c r="B50" s="2">
        <v>216</v>
      </c>
      <c r="C50" s="3" t="s">
        <v>155</v>
      </c>
      <c r="D50" s="3" t="s">
        <v>127</v>
      </c>
      <c r="E50" s="2" t="s">
        <v>21</v>
      </c>
      <c r="F50" s="2" t="s">
        <v>109</v>
      </c>
      <c r="G50" s="4">
        <v>4.12</v>
      </c>
      <c r="H50" s="9"/>
      <c r="I50" s="9">
        <f t="shared" si="0"/>
        <v>0</v>
      </c>
      <c r="J50" s="9"/>
      <c r="K50" s="9">
        <f t="shared" si="1"/>
        <v>0</v>
      </c>
      <c r="L50" s="9"/>
      <c r="M50" s="9">
        <f t="shared" si="2"/>
        <v>0</v>
      </c>
    </row>
    <row r="51" spans="2:13" ht="31.5" x14ac:dyDescent="0.25">
      <c r="B51" s="2">
        <v>217</v>
      </c>
      <c r="C51" s="3" t="s">
        <v>131</v>
      </c>
      <c r="D51" s="3" t="s">
        <v>76</v>
      </c>
      <c r="E51" s="2" t="s">
        <v>21</v>
      </c>
      <c r="F51" s="2" t="s">
        <v>133</v>
      </c>
      <c r="G51" s="4">
        <v>0.50760000000000005</v>
      </c>
      <c r="H51" s="9"/>
      <c r="I51" s="9">
        <f t="shared" si="0"/>
        <v>0</v>
      </c>
      <c r="J51" s="9"/>
      <c r="K51" s="9">
        <f t="shared" si="1"/>
        <v>0</v>
      </c>
      <c r="L51" s="9"/>
      <c r="M51" s="9">
        <f t="shared" si="2"/>
        <v>0</v>
      </c>
    </row>
    <row r="52" spans="2:13" ht="31.5" x14ac:dyDescent="0.25">
      <c r="B52" s="2">
        <v>221</v>
      </c>
      <c r="C52" s="3" t="s">
        <v>77</v>
      </c>
      <c r="D52" s="3" t="s">
        <v>78</v>
      </c>
      <c r="E52" s="2" t="s">
        <v>21</v>
      </c>
      <c r="F52" s="2" t="s">
        <v>133</v>
      </c>
      <c r="G52" s="4">
        <v>3.6000000000000002E-4</v>
      </c>
      <c r="H52" s="9"/>
      <c r="I52" s="9">
        <f t="shared" si="0"/>
        <v>0</v>
      </c>
      <c r="J52" s="9"/>
      <c r="K52" s="9">
        <f t="shared" si="1"/>
        <v>0</v>
      </c>
      <c r="L52" s="9"/>
      <c r="M52" s="9">
        <f t="shared" si="2"/>
        <v>0</v>
      </c>
    </row>
    <row r="53" spans="2:13" ht="31.5" x14ac:dyDescent="0.25">
      <c r="B53" s="2">
        <v>223</v>
      </c>
      <c r="C53" s="3" t="s">
        <v>120</v>
      </c>
      <c r="D53" s="3" t="s">
        <v>79</v>
      </c>
      <c r="E53" s="2" t="s">
        <v>21</v>
      </c>
      <c r="F53" s="2" t="s">
        <v>133</v>
      </c>
      <c r="G53" s="4">
        <v>0.11848</v>
      </c>
      <c r="H53" s="9"/>
      <c r="I53" s="9">
        <f t="shared" si="0"/>
        <v>0</v>
      </c>
      <c r="J53" s="9"/>
      <c r="K53" s="9">
        <f t="shared" si="1"/>
        <v>0</v>
      </c>
      <c r="L53" s="9"/>
      <c r="M53" s="9">
        <f t="shared" si="2"/>
        <v>0</v>
      </c>
    </row>
    <row r="54" spans="2:13" ht="47.25" x14ac:dyDescent="0.25">
      <c r="B54" s="2">
        <v>224</v>
      </c>
      <c r="C54" s="3" t="s">
        <v>121</v>
      </c>
      <c r="D54" s="3" t="s">
        <v>80</v>
      </c>
      <c r="E54" s="2" t="s">
        <v>21</v>
      </c>
      <c r="F54" s="2" t="s">
        <v>133</v>
      </c>
      <c r="G54" s="4">
        <v>5.4670000000000003E-2</v>
      </c>
      <c r="H54" s="9"/>
      <c r="I54" s="9">
        <f t="shared" si="0"/>
        <v>0</v>
      </c>
      <c r="J54" s="9"/>
      <c r="K54" s="9">
        <f t="shared" si="1"/>
        <v>0</v>
      </c>
      <c r="L54" s="9"/>
      <c r="M54" s="9">
        <f t="shared" si="2"/>
        <v>0</v>
      </c>
    </row>
    <row r="55" spans="2:13" ht="31.5" x14ac:dyDescent="0.25">
      <c r="B55" s="2">
        <v>230</v>
      </c>
      <c r="C55" s="3" t="s">
        <v>122</v>
      </c>
      <c r="D55" s="3" t="s">
        <v>81</v>
      </c>
      <c r="E55" s="2" t="s">
        <v>21</v>
      </c>
      <c r="F55" s="2" t="s">
        <v>109</v>
      </c>
      <c r="G55" s="4">
        <v>0.12</v>
      </c>
      <c r="H55" s="9"/>
      <c r="I55" s="9">
        <f t="shared" si="0"/>
        <v>0</v>
      </c>
      <c r="J55" s="9"/>
      <c r="K55" s="9">
        <f t="shared" si="1"/>
        <v>0</v>
      </c>
      <c r="L55" s="9"/>
      <c r="M55" s="9">
        <f t="shared" si="2"/>
        <v>0</v>
      </c>
    </row>
    <row r="56" spans="2:13" ht="78.75" x14ac:dyDescent="0.25">
      <c r="B56" s="2">
        <v>232</v>
      </c>
      <c r="C56" s="3" t="s">
        <v>135</v>
      </c>
      <c r="D56" s="3" t="s">
        <v>82</v>
      </c>
      <c r="E56" s="2" t="s">
        <v>21</v>
      </c>
      <c r="F56" s="2" t="s">
        <v>109</v>
      </c>
      <c r="G56" s="4">
        <v>0.48</v>
      </c>
      <c r="H56" s="9"/>
      <c r="I56" s="9">
        <f t="shared" si="0"/>
        <v>0</v>
      </c>
      <c r="J56" s="9"/>
      <c r="K56" s="9">
        <f t="shared" si="1"/>
        <v>0</v>
      </c>
      <c r="L56" s="9"/>
      <c r="M56" s="9">
        <f t="shared" si="2"/>
        <v>0</v>
      </c>
    </row>
    <row r="57" spans="2:13" x14ac:dyDescent="0.25">
      <c r="B57" s="2">
        <v>247</v>
      </c>
      <c r="C57" s="3" t="s">
        <v>136</v>
      </c>
      <c r="D57" s="3" t="s">
        <v>83</v>
      </c>
      <c r="E57" s="2" t="s">
        <v>128</v>
      </c>
      <c r="F57" s="2" t="s">
        <v>105</v>
      </c>
      <c r="G57" s="4">
        <v>20.149999999999999</v>
      </c>
      <c r="H57" s="9"/>
      <c r="I57" s="9">
        <f t="shared" si="0"/>
        <v>0</v>
      </c>
      <c r="J57" s="9"/>
      <c r="K57" s="9">
        <f t="shared" si="1"/>
        <v>0</v>
      </c>
      <c r="L57" s="9"/>
      <c r="M57" s="9">
        <f t="shared" si="2"/>
        <v>0</v>
      </c>
    </row>
    <row r="58" spans="2:13" x14ac:dyDescent="0.25">
      <c r="B58" s="2">
        <v>300</v>
      </c>
      <c r="C58" s="3" t="s">
        <v>123</v>
      </c>
      <c r="D58" s="3" t="s">
        <v>84</v>
      </c>
      <c r="E58" s="2" t="s">
        <v>128</v>
      </c>
      <c r="F58" s="2" t="s">
        <v>134</v>
      </c>
      <c r="G58" s="4">
        <v>185.4</v>
      </c>
      <c r="H58" s="9"/>
      <c r="I58" s="9">
        <f t="shared" si="0"/>
        <v>0</v>
      </c>
      <c r="J58" s="9"/>
      <c r="K58" s="9">
        <f t="shared" si="1"/>
        <v>0</v>
      </c>
      <c r="L58" s="9"/>
      <c r="M58" s="9">
        <f t="shared" si="2"/>
        <v>0</v>
      </c>
    </row>
    <row r="59" spans="2:13" ht="31.5" x14ac:dyDescent="0.25">
      <c r="B59" s="2">
        <v>301</v>
      </c>
      <c r="C59" s="3" t="s">
        <v>137</v>
      </c>
      <c r="D59" s="3" t="s">
        <v>85</v>
      </c>
      <c r="E59" s="2" t="s">
        <v>86</v>
      </c>
      <c r="F59" s="2" t="s">
        <v>106</v>
      </c>
      <c r="G59" s="4">
        <v>3</v>
      </c>
      <c r="H59" s="9"/>
      <c r="I59" s="9">
        <f t="shared" si="0"/>
        <v>0</v>
      </c>
      <c r="J59" s="9"/>
      <c r="K59" s="9">
        <f t="shared" si="1"/>
        <v>0</v>
      </c>
      <c r="L59" s="9"/>
      <c r="M59" s="9">
        <f t="shared" si="2"/>
        <v>0</v>
      </c>
    </row>
    <row r="60" spans="2:13" ht="47.25" x14ac:dyDescent="0.25">
      <c r="B60" s="2">
        <v>327</v>
      </c>
      <c r="C60" s="3" t="s">
        <v>87</v>
      </c>
      <c r="D60" s="3" t="s">
        <v>88</v>
      </c>
      <c r="E60" s="2" t="s">
        <v>86</v>
      </c>
      <c r="F60" s="2" t="s">
        <v>106</v>
      </c>
      <c r="G60" s="4">
        <v>2</v>
      </c>
      <c r="H60" s="9"/>
      <c r="I60" s="9">
        <f t="shared" si="0"/>
        <v>0</v>
      </c>
      <c r="J60" s="9"/>
      <c r="K60" s="9">
        <f t="shared" si="1"/>
        <v>0</v>
      </c>
      <c r="L60" s="9"/>
      <c r="M60" s="9">
        <f t="shared" si="2"/>
        <v>0</v>
      </c>
    </row>
    <row r="61" spans="2:13" ht="31.5" x14ac:dyDescent="0.25">
      <c r="B61" s="2">
        <v>328</v>
      </c>
      <c r="C61" s="3" t="s">
        <v>89</v>
      </c>
      <c r="D61" s="3" t="s">
        <v>90</v>
      </c>
      <c r="E61" s="2" t="s">
        <v>86</v>
      </c>
      <c r="F61" s="2" t="s">
        <v>106</v>
      </c>
      <c r="G61" s="4">
        <v>1</v>
      </c>
      <c r="H61" s="9"/>
      <c r="I61" s="9">
        <f t="shared" si="0"/>
        <v>0</v>
      </c>
      <c r="J61" s="9"/>
      <c r="K61" s="9">
        <f t="shared" si="1"/>
        <v>0</v>
      </c>
      <c r="L61" s="9"/>
      <c r="M61" s="9">
        <f t="shared" si="2"/>
        <v>0</v>
      </c>
    </row>
    <row r="62" spans="2:13" ht="31.5" x14ac:dyDescent="0.25">
      <c r="B62" s="2">
        <v>329</v>
      </c>
      <c r="C62" s="3" t="s">
        <v>91</v>
      </c>
      <c r="D62" s="3" t="s">
        <v>92</v>
      </c>
      <c r="E62" s="2" t="s">
        <v>86</v>
      </c>
      <c r="F62" s="2" t="s">
        <v>106</v>
      </c>
      <c r="G62" s="4">
        <v>3</v>
      </c>
      <c r="H62" s="9"/>
      <c r="I62" s="9">
        <f t="shared" si="0"/>
        <v>0</v>
      </c>
      <c r="J62" s="9"/>
      <c r="K62" s="9">
        <f t="shared" si="1"/>
        <v>0</v>
      </c>
      <c r="L62" s="9"/>
      <c r="M62" s="9">
        <f t="shared" si="2"/>
        <v>0</v>
      </c>
    </row>
    <row r="63" spans="2:13" ht="31.5" x14ac:dyDescent="0.25">
      <c r="B63" s="2">
        <v>330</v>
      </c>
      <c r="C63" s="3" t="s">
        <v>93</v>
      </c>
      <c r="D63" s="3" t="s">
        <v>94</v>
      </c>
      <c r="E63" s="2" t="s">
        <v>86</v>
      </c>
      <c r="F63" s="2" t="s">
        <v>106</v>
      </c>
      <c r="G63" s="4">
        <v>20</v>
      </c>
      <c r="H63" s="9"/>
      <c r="I63" s="9">
        <f t="shared" si="0"/>
        <v>0</v>
      </c>
      <c r="J63" s="9"/>
      <c r="K63" s="9">
        <f t="shared" si="1"/>
        <v>0</v>
      </c>
      <c r="L63" s="9"/>
      <c r="M63" s="9">
        <f t="shared" si="2"/>
        <v>0</v>
      </c>
    </row>
    <row r="64" spans="2:13" ht="47.25" x14ac:dyDescent="0.25">
      <c r="B64" s="2">
        <v>331</v>
      </c>
      <c r="C64" s="3" t="s">
        <v>156</v>
      </c>
      <c r="D64" s="3" t="s">
        <v>95</v>
      </c>
      <c r="E64" s="2" t="s">
        <v>128</v>
      </c>
      <c r="F64" s="2" t="s">
        <v>106</v>
      </c>
      <c r="G64" s="2">
        <v>20</v>
      </c>
      <c r="H64" s="9"/>
      <c r="I64" s="9">
        <f t="shared" si="0"/>
        <v>0</v>
      </c>
      <c r="J64" s="9"/>
      <c r="K64" s="9">
        <f t="shared" si="1"/>
        <v>0</v>
      </c>
      <c r="L64" s="9"/>
      <c r="M64" s="9">
        <f t="shared" si="2"/>
        <v>0</v>
      </c>
    </row>
    <row r="65" spans="2:13" x14ac:dyDescent="0.25">
      <c r="B65" s="2">
        <v>332</v>
      </c>
      <c r="C65" s="3" t="s">
        <v>96</v>
      </c>
      <c r="D65" s="3" t="s">
        <v>97</v>
      </c>
      <c r="E65" s="2" t="s">
        <v>128</v>
      </c>
      <c r="F65" s="2" t="s">
        <v>106</v>
      </c>
      <c r="G65" s="4">
        <v>11</v>
      </c>
      <c r="H65" s="9"/>
      <c r="I65" s="9">
        <f t="shared" si="0"/>
        <v>0</v>
      </c>
      <c r="J65" s="9"/>
      <c r="K65" s="9">
        <f t="shared" si="1"/>
        <v>0</v>
      </c>
      <c r="L65" s="9"/>
      <c r="M65" s="9">
        <f t="shared" si="2"/>
        <v>0</v>
      </c>
    </row>
    <row r="66" spans="2:13" x14ac:dyDescent="0.25">
      <c r="B66" s="2">
        <v>333</v>
      </c>
      <c r="C66" s="3" t="s">
        <v>98</v>
      </c>
      <c r="D66" s="3" t="s">
        <v>99</v>
      </c>
      <c r="E66" s="2" t="s">
        <v>128</v>
      </c>
      <c r="F66" s="2" t="s">
        <v>106</v>
      </c>
      <c r="G66" s="4">
        <v>11</v>
      </c>
      <c r="H66" s="9"/>
      <c r="I66" s="9">
        <f t="shared" si="0"/>
        <v>0</v>
      </c>
      <c r="J66" s="9"/>
      <c r="K66" s="9">
        <f t="shared" si="1"/>
        <v>0</v>
      </c>
      <c r="L66" s="9"/>
      <c r="M66" s="9">
        <f t="shared" si="2"/>
        <v>0</v>
      </c>
    </row>
    <row r="67" spans="2:13" ht="47.25" x14ac:dyDescent="0.25">
      <c r="B67" s="2">
        <v>334</v>
      </c>
      <c r="C67" s="3" t="s">
        <v>100</v>
      </c>
      <c r="D67" s="3" t="s">
        <v>101</v>
      </c>
      <c r="E67" s="2" t="s">
        <v>128</v>
      </c>
      <c r="F67" s="2" t="s">
        <v>110</v>
      </c>
      <c r="G67" s="4">
        <v>2</v>
      </c>
      <c r="H67" s="9"/>
      <c r="I67" s="9">
        <f t="shared" si="0"/>
        <v>0</v>
      </c>
      <c r="J67" s="9"/>
      <c r="K67" s="9">
        <f t="shared" si="1"/>
        <v>0</v>
      </c>
      <c r="L67" s="9"/>
      <c r="M67" s="9">
        <f t="shared" si="2"/>
        <v>0</v>
      </c>
    </row>
    <row r="68" spans="2:13" ht="31.5" x14ac:dyDescent="0.25">
      <c r="B68" s="2">
        <v>335</v>
      </c>
      <c r="C68" s="3" t="s">
        <v>157</v>
      </c>
      <c r="D68" s="3" t="s">
        <v>102</v>
      </c>
      <c r="E68" s="2" t="s">
        <v>86</v>
      </c>
      <c r="F68" s="2" t="s">
        <v>106</v>
      </c>
      <c r="G68" s="4">
        <v>1</v>
      </c>
      <c r="H68" s="9"/>
      <c r="I68" s="9">
        <f t="shared" si="0"/>
        <v>0</v>
      </c>
      <c r="J68" s="9"/>
      <c r="K68" s="9">
        <f t="shared" si="1"/>
        <v>0</v>
      </c>
      <c r="L68" s="9"/>
      <c r="M68" s="9">
        <f t="shared" si="2"/>
        <v>0</v>
      </c>
    </row>
    <row r="69" spans="2:13" ht="31.5" x14ac:dyDescent="0.25">
      <c r="B69" s="2">
        <v>336</v>
      </c>
      <c r="C69" s="3" t="s">
        <v>132</v>
      </c>
      <c r="D69" s="3" t="s">
        <v>103</v>
      </c>
      <c r="E69" s="2" t="s">
        <v>33</v>
      </c>
      <c r="F69" s="2" t="s">
        <v>138</v>
      </c>
      <c r="G69" s="4">
        <v>0.5</v>
      </c>
      <c r="H69" s="9"/>
      <c r="I69" s="9">
        <f t="shared" ref="I69:I70" si="3">H69*G69</f>
        <v>0</v>
      </c>
      <c r="J69" s="9"/>
      <c r="K69" s="9">
        <f t="shared" ref="K69:K70" si="4">J69*G69</f>
        <v>0</v>
      </c>
      <c r="L69" s="9"/>
      <c r="M69" s="9">
        <f t="shared" ref="M69:M70" si="5">L69*G69</f>
        <v>0</v>
      </c>
    </row>
    <row r="70" spans="2:13" ht="47.25" x14ac:dyDescent="0.25">
      <c r="B70" s="2">
        <v>337</v>
      </c>
      <c r="C70" s="3" t="s">
        <v>124</v>
      </c>
      <c r="D70" s="3" t="s">
        <v>104</v>
      </c>
      <c r="E70" s="2" t="s">
        <v>33</v>
      </c>
      <c r="F70" s="2" t="s">
        <v>138</v>
      </c>
      <c r="G70" s="4">
        <v>5</v>
      </c>
      <c r="H70" s="9"/>
      <c r="I70" s="11">
        <f t="shared" si="3"/>
        <v>0</v>
      </c>
      <c r="J70" s="11"/>
      <c r="K70" s="9">
        <f t="shared" si="4"/>
        <v>0</v>
      </c>
      <c r="L70" s="11"/>
      <c r="M70" s="9">
        <f t="shared" si="5"/>
        <v>0</v>
      </c>
    </row>
    <row r="71" spans="2:13" x14ac:dyDescent="0.25">
      <c r="I71" s="12">
        <f>SUM(I4:I70)</f>
        <v>44501.743444307693</v>
      </c>
      <c r="J71" s="12"/>
      <c r="K71" s="12">
        <f t="shared" ref="K71:M71" si="6">SUM(K4:K70)</f>
        <v>38370.610676923083</v>
      </c>
      <c r="L71" s="12"/>
      <c r="M71" s="12">
        <f t="shared" si="6"/>
        <v>15340.773480000002</v>
      </c>
    </row>
  </sheetData>
  <autoFilter ref="B1:K71"/>
  <mergeCells count="15">
    <mergeCell ref="L3:M3"/>
    <mergeCell ref="J3:K3"/>
    <mergeCell ref="H3:I3"/>
    <mergeCell ref="M1:M2"/>
    <mergeCell ref="L1:L2"/>
    <mergeCell ref="K1:K2"/>
    <mergeCell ref="J1:J2"/>
    <mergeCell ref="I1:I2"/>
    <mergeCell ref="H1:H2"/>
    <mergeCell ref="G1:G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кабели и провода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Саидов Зокиржон Захид угли</dc:creator>
  <cp:lastModifiedBy>Алена</cp:lastModifiedBy>
  <dcterms:created xsi:type="dcterms:W3CDTF">2019-06-13T09:27:58Z</dcterms:created>
  <dcterms:modified xsi:type="dcterms:W3CDTF">2019-06-18T09:43:23Z</dcterms:modified>
</cp:coreProperties>
</file>