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ООО Объединенная Технологическая Компания\ОТК - Краснопольская\Аркус\аркус оборудование\"/>
    </mc:Choice>
  </mc:AlternateContent>
  <xr:revisionPtr revIDLastSave="0" documentId="8_{36C35C2C-10C6-44A7-95EC-3B84165274CA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8" i="1" l="1"/>
  <c r="H117" i="1"/>
  <c r="H108" i="1"/>
  <c r="H107" i="1"/>
  <c r="H106" i="1"/>
  <c r="H105" i="1"/>
  <c r="H103" i="1"/>
  <c r="H101" i="1"/>
  <c r="H100" i="1"/>
  <c r="H99" i="1"/>
  <c r="H20" i="1"/>
  <c r="H104" i="1" l="1"/>
  <c r="H25" i="1"/>
  <c r="H112" i="1"/>
  <c r="H80" i="1" l="1"/>
  <c r="H79" i="1"/>
  <c r="H78" i="1"/>
  <c r="H77" i="1"/>
  <c r="H42" i="1"/>
  <c r="H127" i="1" l="1"/>
  <c r="H126" i="1"/>
  <c r="H124" i="1"/>
  <c r="H122" i="1"/>
  <c r="H121" i="1"/>
  <c r="H119" i="1"/>
  <c r="H13" i="1" l="1"/>
  <c r="H49" i="1"/>
  <c r="H41" i="1"/>
  <c r="H38" i="1"/>
  <c r="H32" i="1"/>
  <c r="H36" i="1"/>
  <c r="H34" i="1"/>
  <c r="H33" i="1"/>
  <c r="H31" i="1"/>
  <c r="H30" i="1"/>
  <c r="H29" i="1"/>
  <c r="H28" i="1"/>
  <c r="H27" i="1"/>
  <c r="H24" i="1"/>
  <c r="H23" i="1"/>
  <c r="H17" i="1"/>
  <c r="H102" i="1"/>
  <c r="H16" i="1" l="1"/>
  <c r="H14" i="1"/>
</calcChain>
</file>

<file path=xl/sharedStrings.xml><?xml version="1.0" encoding="utf-8"?>
<sst xmlns="http://schemas.openxmlformats.org/spreadsheetml/2006/main" count="583" uniqueCount="324">
  <si>
    <t>№</t>
  </si>
  <si>
    <t>Наименование видов работ и затрат</t>
  </si>
  <si>
    <t>Марка</t>
  </si>
  <si>
    <t>Код</t>
  </si>
  <si>
    <t>Производитель</t>
  </si>
  <si>
    <t>Ед.изм</t>
  </si>
  <si>
    <t>Кол-во</t>
  </si>
  <si>
    <t>Единичная стоимость за  материалы</t>
  </si>
  <si>
    <t>Единичная стоимость за  работы</t>
  </si>
  <si>
    <t>Всего за  материалы</t>
  </si>
  <si>
    <t>Всего за  работы</t>
  </si>
  <si>
    <t>1. Оборудование</t>
  </si>
  <si>
    <t>1</t>
  </si>
  <si>
    <t>Стоечный сервер PowerEdge R430</t>
  </si>
  <si>
    <t>PowerEdge R430</t>
  </si>
  <si>
    <t>Dell</t>
  </si>
  <si>
    <t>шт.</t>
  </si>
  <si>
    <t>2</t>
  </si>
  <si>
    <t>АРМ (i7-7700,16GB (2x8GB) DDR4,1TB,AMD R7 450 (4GB),</t>
  </si>
  <si>
    <t>Dell Optiplex 7050 MT</t>
  </si>
  <si>
    <t>3</t>
  </si>
  <si>
    <t>Win10Pro,TPM,DVD, колонки, клавиатура, мышь)</t>
  </si>
  <si>
    <t>4</t>
  </si>
  <si>
    <t>Монитор LCD 24''</t>
  </si>
  <si>
    <t>S2419HGF</t>
  </si>
  <si>
    <t>5</t>
  </si>
  <si>
    <t>Блок бесперебойного питания Back-UPS CS 500VA, 230V</t>
  </si>
  <si>
    <t>BK500EI</t>
  </si>
  <si>
    <t>APC</t>
  </si>
  <si>
    <t>6</t>
  </si>
  <si>
    <t>Лицензия на программное обеспечение</t>
  </si>
  <si>
    <t>SX-SRVR</t>
  </si>
  <si>
    <t>Schneider Electric</t>
  </si>
  <si>
    <t>комп.</t>
  </si>
  <si>
    <t>7</t>
  </si>
  <si>
    <t>Программный комплекс ПРОКАРТ</t>
  </si>
  <si>
    <t>ПРОКАРТ</t>
  </si>
  <si>
    <t>IVK</t>
  </si>
  <si>
    <t>8</t>
  </si>
  <si>
    <t>Принтер с модулем двусторонней печати</t>
  </si>
  <si>
    <t>SR200 (CR805)</t>
  </si>
  <si>
    <t>Datacard</t>
  </si>
  <si>
    <t>9</t>
  </si>
  <si>
    <t>Принтер отчетов</t>
  </si>
  <si>
    <t>Color LaserJet Pro CP5225DN</t>
  </si>
  <si>
    <t>HP</t>
  </si>
  <si>
    <t>10</t>
  </si>
  <si>
    <t>Веб-камера</t>
  </si>
  <si>
    <t>Brio</t>
  </si>
  <si>
    <t>Logitech</t>
  </si>
  <si>
    <t>11</t>
  </si>
  <si>
    <t>Бесконтактная карта</t>
  </si>
  <si>
    <t>Classic</t>
  </si>
  <si>
    <t>Mifare</t>
  </si>
  <si>
    <t>12</t>
  </si>
  <si>
    <t>Nedap Combi Card UHF-Mifare1K</t>
  </si>
  <si>
    <t>Nedap</t>
  </si>
  <si>
    <t>13</t>
  </si>
  <si>
    <t>Считыватель интерактивных карт, черный</t>
  </si>
  <si>
    <t>SX-DRD-SB-BT</t>
  </si>
  <si>
    <t>14</t>
  </si>
  <si>
    <t>Считыватель интерактивных карт</t>
  </si>
  <si>
    <t>Nedap uPass Target</t>
  </si>
  <si>
    <t>15</t>
  </si>
  <si>
    <t>ЭМЗ нормально открытая</t>
  </si>
  <si>
    <t>34 E HZ</t>
  </si>
  <si>
    <t>34----------E91</t>
  </si>
  <si>
    <t>EFF-EFF</t>
  </si>
  <si>
    <t>16</t>
  </si>
  <si>
    <t>Доводчик двери</t>
  </si>
  <si>
    <t>17</t>
  </si>
  <si>
    <t>Hrond-500</t>
  </si>
  <si>
    <t>Hrond</t>
  </si>
  <si>
    <t>18</t>
  </si>
  <si>
    <t>Координатор</t>
  </si>
  <si>
    <t>Hrond-5000</t>
  </si>
  <si>
    <t>19</t>
  </si>
  <si>
    <t>Привод для распашных дверей</t>
  </si>
  <si>
    <t>C127 SU</t>
  </si>
  <si>
    <t>Blasi</t>
  </si>
  <si>
    <t>20</t>
  </si>
  <si>
    <t>Кнопка разблокировки</t>
  </si>
  <si>
    <t>1011</t>
  </si>
  <si>
    <t>21</t>
  </si>
  <si>
    <t>Извещатель магнитоконтактный</t>
  </si>
  <si>
    <t>947WH</t>
  </si>
  <si>
    <t>Ademco</t>
  </si>
  <si>
    <t>22</t>
  </si>
  <si>
    <t>Извещатель магнитоконтактный для установки на рулонные ворота</t>
  </si>
  <si>
    <t>958</t>
  </si>
  <si>
    <t>23</t>
  </si>
  <si>
    <t>Турникет (с картосборником и панелью управления)</t>
  </si>
  <si>
    <t>SpeedlaneLifelinePORT4mini</t>
  </si>
  <si>
    <t>BOON EDAM</t>
  </si>
  <si>
    <t>к-т.</t>
  </si>
  <si>
    <t>24</t>
  </si>
  <si>
    <t>Устройство PORT4mini</t>
  </si>
  <si>
    <t>PORT4mini</t>
  </si>
  <si>
    <t>Schindler</t>
  </si>
  <si>
    <t>25</t>
  </si>
  <si>
    <t>Шлагбаум со встроенным блоком управления (длина стрелы 3,0м)</t>
  </si>
  <si>
    <t>ES30</t>
  </si>
  <si>
    <t>ELKA</t>
  </si>
  <si>
    <t>26</t>
  </si>
  <si>
    <t>Алюминиевая стойка для монтажа одного фотоэлемента</t>
  </si>
  <si>
    <t>Pillar-A1</t>
  </si>
  <si>
    <t>27</t>
  </si>
  <si>
    <t>Пара фотоэлементов</t>
  </si>
  <si>
    <t>Cell-10</t>
  </si>
  <si>
    <t>28</t>
  </si>
  <si>
    <t>Панель управления для шлагбаума</t>
  </si>
  <si>
    <t>Desktop1</t>
  </si>
  <si>
    <t>29</t>
  </si>
  <si>
    <t>Индукционная петля</t>
  </si>
  <si>
    <t>IndLoop-6</t>
  </si>
  <si>
    <t>30</t>
  </si>
  <si>
    <t>Контроллер индукционной петли</t>
  </si>
  <si>
    <t>SMA2</t>
  </si>
  <si>
    <t>CAME</t>
  </si>
  <si>
    <t>31</t>
  </si>
  <si>
    <t>Встраиваемый в корпус шлагбаума нагреватель</t>
  </si>
  <si>
    <t>Heating</t>
  </si>
  <si>
    <t>32</t>
  </si>
  <si>
    <t>Встраиваемый термостат к нагревателю</t>
  </si>
  <si>
    <t>Thermostat</t>
  </si>
  <si>
    <t>33</t>
  </si>
  <si>
    <t>Кнопочная панель управления</t>
  </si>
  <si>
    <t>Desktop 2</t>
  </si>
  <si>
    <t>34</t>
  </si>
  <si>
    <t>Стойка под интерком</t>
  </si>
  <si>
    <t>Pillar 4</t>
  </si>
  <si>
    <t>35</t>
  </si>
  <si>
    <t>Стойка под считыватель с размером площадки 290х290мм</t>
  </si>
  <si>
    <t>36</t>
  </si>
  <si>
    <t>Картоприёмник (уличный)</t>
  </si>
  <si>
    <t>CR-04</t>
  </si>
  <si>
    <t>ARGO</t>
  </si>
  <si>
    <t>37</t>
  </si>
  <si>
    <t>Цветной видеодомофон</t>
  </si>
  <si>
    <t>KVR-A510</t>
  </si>
  <si>
    <t>Kocom</t>
  </si>
  <si>
    <t>38</t>
  </si>
  <si>
    <t>Цветная вызывная панель</t>
  </si>
  <si>
    <t>KC-MC20</t>
  </si>
  <si>
    <t>39</t>
  </si>
  <si>
    <t>Светофор двухсекционный, светодиодный, с излучателями 200мм, IP54, -50°С...+60°С, 220В</t>
  </si>
  <si>
    <t>Т.8.1 200 мм</t>
  </si>
  <si>
    <t>40</t>
  </si>
  <si>
    <t>Кнопка разблокировки наружного монтажа (зеленная)</t>
  </si>
  <si>
    <t>ЧДПЗА-GOOSF-S214-01</t>
  </si>
  <si>
    <t>System Sensor</t>
  </si>
  <si>
    <t>41</t>
  </si>
  <si>
    <t>Контроллер</t>
  </si>
  <si>
    <t>SP-C</t>
  </si>
  <si>
    <t>42</t>
  </si>
  <si>
    <t>Модуль расширения</t>
  </si>
  <si>
    <t>SP-RDM2</t>
  </si>
  <si>
    <t>43</t>
  </si>
  <si>
    <t>Модуль вывода</t>
  </si>
  <si>
    <t>SP-O8</t>
  </si>
  <si>
    <t>44</t>
  </si>
  <si>
    <t>Модуль ввода/вывода</t>
  </si>
  <si>
    <t>SP-I16</t>
  </si>
  <si>
    <t>45</t>
  </si>
  <si>
    <t>Блок питания 12В, 4А</t>
  </si>
  <si>
    <t>SP-PSU-4A</t>
  </si>
  <si>
    <t>46</t>
  </si>
  <si>
    <t>Шнур питания 220В</t>
  </si>
  <si>
    <t>47</t>
  </si>
  <si>
    <t>Аккумулятор 12В, 12А/ч</t>
  </si>
  <si>
    <t>DT 1212</t>
  </si>
  <si>
    <t>Delta</t>
  </si>
  <si>
    <t>48</t>
  </si>
  <si>
    <t>Шкаф наВесной 1000х800х250</t>
  </si>
  <si>
    <t>NSYS3D10825P</t>
  </si>
  <si>
    <t>49</t>
  </si>
  <si>
    <t>Шкаф наВесной 800х800х250</t>
  </si>
  <si>
    <t>NSYS3D8825P</t>
  </si>
  <si>
    <t>50</t>
  </si>
  <si>
    <t>Шкаф наВесной 600х600х250</t>
  </si>
  <si>
    <t>NSYS3D6625P</t>
  </si>
  <si>
    <t>Лицензии:</t>
  </si>
  <si>
    <t>Лицензия клиента Security Expert</t>
  </si>
  <si>
    <t>SX-CLNT</t>
  </si>
  <si>
    <t>Программное обеспечение синхронизации с базой данных Security Expert</t>
  </si>
  <si>
    <t>SX-DB-SYNC</t>
  </si>
  <si>
    <t>Контроль о посещаемости и Времени присутстВия Security Expert</t>
  </si>
  <si>
    <t>SX-TNA</t>
  </si>
  <si>
    <t>Отчет о присутстВии сотрудникоВ Security Expert</t>
  </si>
  <si>
    <t>SX-MUST</t>
  </si>
  <si>
    <t>Лицензия Security Expert на 50 дВерей</t>
  </si>
  <si>
    <t>SX-DOR-50</t>
  </si>
  <si>
    <t>Лицензия на подключение лифтоВого оборудоВания компании Schindler</t>
  </si>
  <si>
    <t>SX-ELV-HLI-SC</t>
  </si>
  <si>
    <t>Материалы шкафа:</t>
  </si>
  <si>
    <t>Карман для документации</t>
  </si>
  <si>
    <t>NSYDPA4</t>
  </si>
  <si>
    <t>ДВерной выключатель</t>
  </si>
  <si>
    <t>NSYINLCRN</t>
  </si>
  <si>
    <t>DIN-рейка симетр. 2М 7,5Х35 неперфорированная</t>
  </si>
  <si>
    <t>NSYSDR200B</t>
  </si>
  <si>
    <t>м</t>
  </si>
  <si>
    <t>Кабельный канал 50х50 серый</t>
  </si>
  <si>
    <t>AK2GD5050</t>
  </si>
  <si>
    <t>Крышка к кабельному каналу 50x50</t>
  </si>
  <si>
    <t>AK2CD50</t>
  </si>
  <si>
    <t>Кабельный канал 25х50</t>
  </si>
  <si>
    <t>AK2GD2550</t>
  </si>
  <si>
    <t>Крышка к кабельному каналу 25х50</t>
  </si>
  <si>
    <t>AK2CD25</t>
  </si>
  <si>
    <t>Сальник</t>
  </si>
  <si>
    <t>ISM71071</t>
  </si>
  <si>
    <t>Винт M5 самонарязной 15х3</t>
  </si>
  <si>
    <t>NSYS13M5HS</t>
  </si>
  <si>
    <t>Концевой ограничитель</t>
  </si>
  <si>
    <t>NSYTRAABV35</t>
  </si>
  <si>
    <t>Термоусадочная трубка диам. 40мм</t>
  </si>
  <si>
    <t>Узел крепления аккумулятора:</t>
  </si>
  <si>
    <t>Шпилька полнорезьбовая М8</t>
  </si>
  <si>
    <t>DIN 975</t>
  </si>
  <si>
    <t>Гайка М8</t>
  </si>
  <si>
    <t>ГОСТ 5915-70</t>
  </si>
  <si>
    <t>Шайба</t>
  </si>
  <si>
    <t>ГОСТ 9065-75</t>
  </si>
  <si>
    <t>Электротхенические устройства:</t>
  </si>
  <si>
    <t>Авт. выкл. 2П, 32А, С</t>
  </si>
  <si>
    <t>A9F79232</t>
  </si>
  <si>
    <t>кратно упаковке</t>
  </si>
  <si>
    <t>Авт. выкл. 1П, 10А, С</t>
  </si>
  <si>
    <t>A9F79110</t>
  </si>
  <si>
    <t>Авт. выкл. 1П, 6А, С</t>
  </si>
  <si>
    <t>A9F79106</t>
  </si>
  <si>
    <t>Розетка на DIN-рейку</t>
  </si>
  <si>
    <t>A9A15310</t>
  </si>
  <si>
    <t>Реле 12В, 2НО.</t>
  </si>
  <si>
    <t>RSB2A080JD</t>
  </si>
  <si>
    <t>Колодка</t>
  </si>
  <si>
    <t>RSZE1S48M</t>
  </si>
  <si>
    <t>Фикасатор</t>
  </si>
  <si>
    <t>RSZR215</t>
  </si>
  <si>
    <t>Клеммы:</t>
  </si>
  <si>
    <t>Клемма проходная 2х2,5</t>
  </si>
  <si>
    <t>NSYTRV22</t>
  </si>
  <si>
    <t>Клемма проходна 2х2,5, синий</t>
  </si>
  <si>
    <t>NSYTRV22BL</t>
  </si>
  <si>
    <t>Клемма проходной 2х2,5, PE</t>
  </si>
  <si>
    <t>NSYTRV22PE</t>
  </si>
  <si>
    <t>Торцевая крышка для клемм</t>
  </si>
  <si>
    <t>NSYTRAC22</t>
  </si>
  <si>
    <t>Клемма проходная под предохранитель</t>
  </si>
  <si>
    <t>NSYTRV42SF5</t>
  </si>
  <si>
    <t>Плавкий предохранитель 0,5А</t>
  </si>
  <si>
    <t>ABE7FU050</t>
  </si>
  <si>
    <t>Клемма подключения экрана</t>
  </si>
  <si>
    <t>Sk 8</t>
  </si>
  <si>
    <t>Шина 3х10мм</t>
  </si>
  <si>
    <t>NLS-CU</t>
  </si>
  <si>
    <t>Опора для шины</t>
  </si>
  <si>
    <t>AB/SS</t>
  </si>
  <si>
    <t>Разъем подключения Ethernet:</t>
  </si>
  <si>
    <t>Суппорт на DIN-рейку под разъем S-one</t>
  </si>
  <si>
    <t>VDIR380005</t>
  </si>
  <si>
    <t>Разъем RJ45 типа S-one, cat.5e</t>
  </si>
  <si>
    <t>VDIB17725U12</t>
  </si>
  <si>
    <t>2. Материалы</t>
  </si>
  <si>
    <t>Труба ПВХ гофрированная диам. 20мм. с протяжкой</t>
  </si>
  <si>
    <t>91920</t>
  </si>
  <si>
    <t>DKC</t>
  </si>
  <si>
    <t>Держатель с защелкой и дюбелем на трубу 20мм.</t>
  </si>
  <si>
    <t>51320</t>
  </si>
  <si>
    <t>Труба ПВХ гофрированная диам. 40мм. с протяжкой</t>
  </si>
  <si>
    <t>91940</t>
  </si>
  <si>
    <t>Держатель с защелкой и дюбелем на трубу 40мм.</t>
  </si>
  <si>
    <t>51340</t>
  </si>
  <si>
    <t>Труба гибкая двустенная гофрированная, диам.50мм, с протяжкой</t>
  </si>
  <si>
    <t>121950</t>
  </si>
  <si>
    <t>Труба стальная диам.25мм</t>
  </si>
  <si>
    <t>Двустенная гибкая эл.техническая труба Днар.=110мм, красная с протяжкой</t>
  </si>
  <si>
    <t>Тр.110</t>
  </si>
  <si>
    <t>121911100</t>
  </si>
  <si>
    <t>Смотровое устройство (с дном) 335х240х255</t>
  </si>
  <si>
    <t>025002</t>
  </si>
  <si>
    <t>Муфта соединительная для трубы 110мм</t>
  </si>
  <si>
    <t>015110</t>
  </si>
  <si>
    <t>Уплотнительное кольцо</t>
  </si>
  <si>
    <t>016110</t>
  </si>
  <si>
    <t>Металлорукав в ПВХ-оболочке НГ-18</t>
  </si>
  <si>
    <t>140964</t>
  </si>
  <si>
    <t>Промрукав</t>
  </si>
  <si>
    <t>Коробка монтажная огнестойкая, 6 керамических колодок 2 х 3мм2, IP41, -40°С…+80°С</t>
  </si>
  <si>
    <t>КМ-0 (12к*3.0)-ШЗ41-d</t>
  </si>
  <si>
    <t>Гефест</t>
  </si>
  <si>
    <t>Коробка У994 протяжная 110х110х81мм</t>
  </si>
  <si>
    <t>Электрофидер</t>
  </si>
  <si>
    <t>Хомут стандартный из полиамида 6.6, 3,6х200 мм (100шт. в упаковке)</t>
  </si>
  <si>
    <t>уп.</t>
  </si>
  <si>
    <t>Комплект маркировочный пластмассовый КМП (в упаковке 50 комплектов и 1
маркер)</t>
  </si>
  <si>
    <t>120808-0041</t>
  </si>
  <si>
    <t>Зао "Связьстройдеталь"</t>
  </si>
  <si>
    <t xml:space="preserve">уп. </t>
  </si>
  <si>
    <t>Разъем RJ-45, UTP (8H8C) 100 шт</t>
  </si>
  <si>
    <t>Розетка накладная RJ-45</t>
  </si>
  <si>
    <t>Legrand</t>
  </si>
  <si>
    <t>3. Кабели и провода</t>
  </si>
  <si>
    <t>Кабель «витая пара», UTP, категория 6а, 4 пары, LSZH 032869 Legrand</t>
  </si>
  <si>
    <t>032869</t>
  </si>
  <si>
    <t>Патч-корд UTP, категория 6а, 0.5 м, LSZH</t>
  </si>
  <si>
    <t>051816</t>
  </si>
  <si>
    <t>Кабель интерфейсный</t>
  </si>
  <si>
    <t xml:space="preserve">ТехноКИПнг(А)-HF 2x2x0,60 </t>
  </si>
  <si>
    <t>ТехноКИПнг(А)-HF 2x2x1,5</t>
  </si>
  <si>
    <t>АО "СПКБ Техно"</t>
  </si>
  <si>
    <t>Кабель</t>
  </si>
  <si>
    <t>КПСТЭТнг(А)-HF 2х2x0,75</t>
  </si>
  <si>
    <t>КПСТЭТнг(А)-HF 2х2x1,5</t>
  </si>
  <si>
    <t>КПСТЭТнг(А)-HF 6x1,5</t>
  </si>
  <si>
    <t>КПСТТнг(А)-HF 2x0,75</t>
  </si>
  <si>
    <t>КПСТЭТнг(А)-HF 6x2x0,75</t>
  </si>
  <si>
    <t>КПСТТнг(А)-HF 1х2х1,0</t>
  </si>
  <si>
    <t>Кабель коаксильный</t>
  </si>
  <si>
    <t>РК 75-7-327нг(А)-HF</t>
  </si>
  <si>
    <t>Кабель Parlan F/UTP Catfe 8x2x2,52 ZH нг (А) - HF</t>
  </si>
  <si>
    <t>F/UTP 8х2х0,52 ZH нг(A)-HF</t>
  </si>
  <si>
    <t>Паритет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</si>
</sst>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>
    <font>
      <sz val="10"/>
      <name val="Arial"/>
    </font>
    <font>
      <sz val="8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top" indent="1"/>
    </xf>
    <xf numFmtId="0" fontId="3" fillId="0" borderId="3" xfId="0" applyFont="1" applyBorder="1" applyAlignment="1">
      <alignment horizontal="left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43" fontId="2" fillId="0" borderId="1" xfId="0" applyNumberFormat="1" applyFont="1" applyBorder="1" applyAlignment="1">
      <alignment horizontal="center" vertical="center" wrapText="1"/>
    </xf>
    <xf numFmtId="43" fontId="3" fillId="0" borderId="3" xfId="0" applyNumberFormat="1" applyFont="1" applyBorder="1" applyAlignment="1">
      <alignment vertical="top"/>
    </xf>
    <xf numFmtId="43" fontId="3" fillId="0" borderId="3" xfId="0" applyNumberFormat="1" applyFont="1" applyBorder="1"/>
    <xf numFmtId="43" fontId="3" fillId="0" borderId="3" xfId="0" applyNumberFormat="1" applyFont="1" applyBorder="1" applyAlignment="1">
      <alignment horizontal="left" vertical="top"/>
    </xf>
    <xf numFmtId="43" fontId="3" fillId="0" borderId="3" xfId="0" applyNumberFormat="1" applyFont="1" applyBorder="1" applyAlignment="1">
      <alignment horizontal="center" vertical="top"/>
    </xf>
    <xf numFmtId="43" fontId="3" fillId="0" borderId="0" xfId="0" applyNumberFormat="1" applyFont="1"/>
    <xf numFmtId="0" fontId="3" fillId="0" borderId="0" xfId="0" applyFont="1" applyAlignment="1">
      <alignment horizontal="center"/>
    </xf>
    <xf numFmtId="4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"/>
  <sheetViews>
    <sheetView tabSelected="1" topLeftCell="B1" zoomScale="90" zoomScaleNormal="90" workbookViewId="0">
      <pane ySplit="1" topLeftCell="A119" activePane="bottomLeft" state="frozen"/>
      <selection pane="bottomLeft" activeCell="H119" sqref="H119"/>
    </sheetView>
  </sheetViews>
  <sheetFormatPr defaultColWidth="8.7109375" defaultRowHeight="15.6"/>
  <cols>
    <col min="1" max="1" width="10.140625" style="2"/>
    <col min="2" max="2" width="67.140625" style="2" customWidth="1"/>
    <col min="3" max="3" width="30.42578125" style="3" customWidth="1"/>
    <col min="4" max="4" width="10" style="2" customWidth="1"/>
    <col min="5" max="5" width="16.85546875" style="2" customWidth="1"/>
    <col min="6" max="7" width="10.140625" style="2"/>
    <col min="8" max="8" width="18.5703125" style="30" customWidth="1"/>
    <col min="9" max="11" width="13.42578125" style="30" customWidth="1"/>
    <col min="12" max="13" width="8.7109375" style="2"/>
    <col min="14" max="14" width="8.7109375" style="2" customWidth="1"/>
    <col min="15" max="16384" width="8.7109375" style="2"/>
  </cols>
  <sheetData>
    <row r="1" spans="1:11" ht="41.1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5" t="s">
        <v>7</v>
      </c>
      <c r="I1" s="25" t="s">
        <v>8</v>
      </c>
      <c r="J1" s="25" t="s">
        <v>9</v>
      </c>
      <c r="K1" s="25" t="s">
        <v>10</v>
      </c>
    </row>
    <row r="2" spans="1:11">
      <c r="A2" s="34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6"/>
    </row>
    <row r="3" spans="1:11">
      <c r="A3" s="4" t="s">
        <v>12</v>
      </c>
      <c r="B3" s="12" t="s">
        <v>13</v>
      </c>
      <c r="C3" s="5" t="s">
        <v>14</v>
      </c>
      <c r="D3" s="10"/>
      <c r="E3" s="4" t="s">
        <v>15</v>
      </c>
      <c r="F3" s="4" t="s">
        <v>16</v>
      </c>
      <c r="G3" s="5">
        <v>1</v>
      </c>
      <c r="H3" s="26"/>
      <c r="I3" s="27"/>
      <c r="J3" s="27"/>
      <c r="K3" s="27"/>
    </row>
    <row r="4" spans="1:11">
      <c r="A4" s="4" t="s">
        <v>17</v>
      </c>
      <c r="B4" s="12" t="s">
        <v>18</v>
      </c>
      <c r="C4" s="5" t="s">
        <v>19</v>
      </c>
      <c r="D4" s="10"/>
      <c r="E4" s="4" t="s">
        <v>15</v>
      </c>
      <c r="F4" s="4" t="s">
        <v>16</v>
      </c>
      <c r="G4" s="5">
        <v>1</v>
      </c>
      <c r="H4" s="26"/>
      <c r="I4" s="27"/>
      <c r="J4" s="27"/>
      <c r="K4" s="27"/>
    </row>
    <row r="5" spans="1:11">
      <c r="A5" s="4" t="s">
        <v>20</v>
      </c>
      <c r="B5" s="12" t="s">
        <v>21</v>
      </c>
      <c r="C5" s="9"/>
      <c r="D5" s="10"/>
      <c r="E5" s="10"/>
      <c r="F5" s="11"/>
      <c r="G5" s="7"/>
      <c r="H5" s="26"/>
      <c r="I5" s="27"/>
      <c r="J5" s="27"/>
      <c r="K5" s="27"/>
    </row>
    <row r="6" spans="1:11">
      <c r="A6" s="4" t="s">
        <v>22</v>
      </c>
      <c r="B6" s="12" t="s">
        <v>23</v>
      </c>
      <c r="C6" s="13" t="s">
        <v>24</v>
      </c>
      <c r="D6" s="10"/>
      <c r="E6" s="18" t="s">
        <v>15</v>
      </c>
      <c r="F6" s="4" t="s">
        <v>16</v>
      </c>
      <c r="G6" s="5">
        <v>1</v>
      </c>
      <c r="H6" s="32">
        <v>15990</v>
      </c>
      <c r="I6" s="27"/>
      <c r="J6" s="27"/>
      <c r="K6" s="27"/>
    </row>
    <row r="7" spans="1:11">
      <c r="A7" s="4" t="s">
        <v>25</v>
      </c>
      <c r="B7" s="12" t="s">
        <v>26</v>
      </c>
      <c r="C7" s="13" t="s">
        <v>27</v>
      </c>
      <c r="D7" s="10"/>
      <c r="E7" s="18" t="s">
        <v>28</v>
      </c>
      <c r="F7" s="4" t="s">
        <v>16</v>
      </c>
      <c r="G7" s="5">
        <v>1</v>
      </c>
      <c r="H7" s="32">
        <v>8315</v>
      </c>
      <c r="I7" s="27"/>
      <c r="J7" s="27"/>
      <c r="K7" s="27"/>
    </row>
    <row r="8" spans="1:11">
      <c r="A8" s="4" t="s">
        <v>29</v>
      </c>
      <c r="B8" s="7" t="s">
        <v>30</v>
      </c>
      <c r="C8" s="15" t="s">
        <v>31</v>
      </c>
      <c r="D8" s="10"/>
      <c r="E8" s="8" t="s">
        <v>32</v>
      </c>
      <c r="F8" s="8" t="s">
        <v>33</v>
      </c>
      <c r="G8" s="15">
        <v>3</v>
      </c>
      <c r="H8" s="26"/>
      <c r="I8" s="27"/>
      <c r="J8" s="27"/>
      <c r="K8" s="27"/>
    </row>
    <row r="9" spans="1:11">
      <c r="A9" s="4" t="s">
        <v>34</v>
      </c>
      <c r="B9" s="12" t="s">
        <v>35</v>
      </c>
      <c r="C9" s="5" t="s">
        <v>36</v>
      </c>
      <c r="D9" s="10"/>
      <c r="E9" s="4" t="s">
        <v>37</v>
      </c>
      <c r="F9" s="4" t="s">
        <v>16</v>
      </c>
      <c r="G9" s="5">
        <v>1</v>
      </c>
      <c r="H9" s="26"/>
      <c r="I9" s="27"/>
      <c r="J9" s="27"/>
      <c r="K9" s="27"/>
    </row>
    <row r="10" spans="1:11">
      <c r="A10" s="4" t="s">
        <v>38</v>
      </c>
      <c r="B10" s="12" t="s">
        <v>39</v>
      </c>
      <c r="C10" s="13" t="s">
        <v>40</v>
      </c>
      <c r="D10" s="10"/>
      <c r="E10" s="18" t="s">
        <v>41</v>
      </c>
      <c r="F10" s="4" t="s">
        <v>16</v>
      </c>
      <c r="G10" s="5">
        <v>1</v>
      </c>
      <c r="H10" s="26">
        <v>285325</v>
      </c>
      <c r="I10" s="27"/>
      <c r="J10" s="27"/>
      <c r="K10" s="27"/>
    </row>
    <row r="11" spans="1:11">
      <c r="A11" s="4" t="s">
        <v>42</v>
      </c>
      <c r="B11" s="12" t="s">
        <v>43</v>
      </c>
      <c r="C11" s="13" t="s">
        <v>44</v>
      </c>
      <c r="D11" s="10"/>
      <c r="E11" s="18" t="s">
        <v>45</v>
      </c>
      <c r="F11" s="4" t="s">
        <v>16</v>
      </c>
      <c r="G11" s="5">
        <v>1</v>
      </c>
      <c r="H11" s="26"/>
      <c r="I11" s="27"/>
      <c r="J11" s="27"/>
      <c r="K11" s="27"/>
    </row>
    <row r="12" spans="1:11">
      <c r="A12" s="4" t="s">
        <v>46</v>
      </c>
      <c r="B12" s="7" t="s">
        <v>47</v>
      </c>
      <c r="C12" s="15" t="s">
        <v>48</v>
      </c>
      <c r="D12" s="10"/>
      <c r="E12" s="8" t="s">
        <v>49</v>
      </c>
      <c r="F12" s="8" t="s">
        <v>16</v>
      </c>
      <c r="G12" s="5">
        <v>1</v>
      </c>
      <c r="H12" s="32">
        <v>15590</v>
      </c>
      <c r="I12" s="27"/>
      <c r="J12" s="27"/>
      <c r="K12" s="27"/>
    </row>
    <row r="13" spans="1:11">
      <c r="A13" s="4" t="s">
        <v>50</v>
      </c>
      <c r="B13" s="12" t="s">
        <v>51</v>
      </c>
      <c r="C13" s="5" t="s">
        <v>52</v>
      </c>
      <c r="D13" s="10"/>
      <c r="E13" s="4" t="s">
        <v>53</v>
      </c>
      <c r="F13" s="4" t="s">
        <v>16</v>
      </c>
      <c r="G13" s="5">
        <v>3000</v>
      </c>
      <c r="H13" s="26">
        <f>9*G13</f>
        <v>27000</v>
      </c>
      <c r="I13" s="27"/>
      <c r="J13" s="27"/>
      <c r="K13" s="27"/>
    </row>
    <row r="14" spans="1:11">
      <c r="A14" s="4" t="s">
        <v>54</v>
      </c>
      <c r="B14" s="12" t="s">
        <v>51</v>
      </c>
      <c r="C14" s="13" t="s">
        <v>55</v>
      </c>
      <c r="D14" s="10"/>
      <c r="E14" s="18" t="s">
        <v>56</v>
      </c>
      <c r="F14" s="4" t="s">
        <v>16</v>
      </c>
      <c r="G14" s="5">
        <v>1000</v>
      </c>
      <c r="H14" s="26">
        <f>626.06*G14</f>
        <v>626060</v>
      </c>
      <c r="I14" s="27"/>
      <c r="J14" s="27"/>
      <c r="K14" s="27"/>
    </row>
    <row r="15" spans="1:11">
      <c r="A15" s="4" t="s">
        <v>57</v>
      </c>
      <c r="B15" s="7" t="s">
        <v>58</v>
      </c>
      <c r="C15" s="15" t="s">
        <v>59</v>
      </c>
      <c r="D15" s="10"/>
      <c r="E15" s="8" t="s">
        <v>32</v>
      </c>
      <c r="F15" s="8" t="s">
        <v>16</v>
      </c>
      <c r="G15" s="5">
        <v>200</v>
      </c>
      <c r="H15" s="26"/>
      <c r="I15" s="27"/>
      <c r="J15" s="27"/>
      <c r="K15" s="27"/>
    </row>
    <row r="16" spans="1:11">
      <c r="A16" s="4" t="s">
        <v>60</v>
      </c>
      <c r="B16" s="12" t="s">
        <v>61</v>
      </c>
      <c r="C16" s="5" t="s">
        <v>62</v>
      </c>
      <c r="D16" s="10"/>
      <c r="E16" s="4" t="s">
        <v>56</v>
      </c>
      <c r="F16" s="4" t="s">
        <v>16</v>
      </c>
      <c r="G16" s="5">
        <v>6</v>
      </c>
      <c r="H16" s="26">
        <f>201.223*G16</f>
        <v>1207.3380000000002</v>
      </c>
      <c r="I16" s="27"/>
      <c r="J16" s="27"/>
      <c r="K16" s="27"/>
    </row>
    <row r="17" spans="1:11" ht="15.95" customHeight="1">
      <c r="A17" s="4" t="s">
        <v>63</v>
      </c>
      <c r="B17" s="12" t="s">
        <v>64</v>
      </c>
      <c r="C17" s="5" t="s">
        <v>65</v>
      </c>
      <c r="D17" s="4" t="s">
        <v>66</v>
      </c>
      <c r="E17" s="4" t="s">
        <v>67</v>
      </c>
      <c r="F17" s="4" t="s">
        <v>16</v>
      </c>
      <c r="G17" s="5">
        <v>148</v>
      </c>
      <c r="H17" s="26">
        <f>118.02*G17</f>
        <v>17466.96</v>
      </c>
      <c r="I17" s="27"/>
      <c r="J17" s="27"/>
      <c r="K17" s="27"/>
    </row>
    <row r="18" spans="1:11" ht="15.6" customHeight="1">
      <c r="A18" s="4" t="s">
        <v>68</v>
      </c>
      <c r="B18" s="14" t="s">
        <v>69</v>
      </c>
      <c r="C18" s="20"/>
      <c r="D18" s="10"/>
      <c r="E18" s="8"/>
      <c r="F18" s="18" t="s">
        <v>16</v>
      </c>
      <c r="G18" s="13">
        <v>178</v>
      </c>
      <c r="H18" s="26"/>
      <c r="I18" s="27"/>
      <c r="J18" s="27"/>
      <c r="K18" s="27"/>
    </row>
    <row r="19" spans="1:11">
      <c r="A19" s="4" t="s">
        <v>70</v>
      </c>
      <c r="B19" s="12" t="s">
        <v>69</v>
      </c>
      <c r="C19" s="5" t="s">
        <v>71</v>
      </c>
      <c r="D19" s="10"/>
      <c r="E19" s="4" t="s">
        <v>72</v>
      </c>
      <c r="F19" s="4" t="s">
        <v>16</v>
      </c>
      <c r="G19" s="5">
        <v>4</v>
      </c>
      <c r="H19" s="26"/>
      <c r="I19" s="27"/>
      <c r="J19" s="27"/>
      <c r="K19" s="27"/>
    </row>
    <row r="20" spans="1:11">
      <c r="A20" s="4" t="s">
        <v>73</v>
      </c>
      <c r="B20" s="12" t="s">
        <v>74</v>
      </c>
      <c r="C20" s="13" t="s">
        <v>75</v>
      </c>
      <c r="D20" s="10"/>
      <c r="E20" s="18" t="s">
        <v>72</v>
      </c>
      <c r="F20" s="4" t="s">
        <v>16</v>
      </c>
      <c r="G20" s="5">
        <v>2</v>
      </c>
      <c r="H20" s="26">
        <f>9600*G20</f>
        <v>19200</v>
      </c>
      <c r="I20" s="27"/>
      <c r="J20" s="27"/>
      <c r="K20" s="27"/>
    </row>
    <row r="21" spans="1:11">
      <c r="A21" s="4" t="s">
        <v>76</v>
      </c>
      <c r="B21" s="12" t="s">
        <v>77</v>
      </c>
      <c r="C21" s="13" t="s">
        <v>78</v>
      </c>
      <c r="D21" s="10"/>
      <c r="E21" s="18" t="s">
        <v>79</v>
      </c>
      <c r="F21" s="4" t="s">
        <v>16</v>
      </c>
      <c r="G21" s="5">
        <v>2</v>
      </c>
      <c r="H21" s="26"/>
      <c r="I21" s="27"/>
      <c r="J21" s="27"/>
      <c r="K21" s="27"/>
    </row>
    <row r="22" spans="1:11">
      <c r="A22" s="4" t="s">
        <v>80</v>
      </c>
      <c r="B22" s="12" t="s">
        <v>81</v>
      </c>
      <c r="C22" s="5" t="s">
        <v>82</v>
      </c>
      <c r="D22" s="10"/>
      <c r="E22" s="4" t="s">
        <v>67</v>
      </c>
      <c r="F22" s="4" t="s">
        <v>16</v>
      </c>
      <c r="G22" s="5">
        <v>96</v>
      </c>
      <c r="H22" s="26"/>
      <c r="I22" s="27"/>
      <c r="J22" s="27"/>
      <c r="K22" s="27"/>
    </row>
    <row r="23" spans="1:11">
      <c r="A23" s="4" t="s">
        <v>83</v>
      </c>
      <c r="B23" s="12" t="s">
        <v>84</v>
      </c>
      <c r="C23" s="13" t="s">
        <v>85</v>
      </c>
      <c r="D23" s="10"/>
      <c r="E23" s="4" t="s">
        <v>86</v>
      </c>
      <c r="F23" s="4" t="s">
        <v>16</v>
      </c>
      <c r="G23" s="5">
        <v>182</v>
      </c>
      <c r="H23" s="26">
        <f>503.83*G23</f>
        <v>91697.06</v>
      </c>
      <c r="I23" s="27"/>
      <c r="J23" s="27"/>
      <c r="K23" s="27"/>
    </row>
    <row r="24" spans="1:11">
      <c r="A24" s="4" t="s">
        <v>87</v>
      </c>
      <c r="B24" s="12" t="s">
        <v>88</v>
      </c>
      <c r="C24" s="13" t="s">
        <v>89</v>
      </c>
      <c r="D24" s="10"/>
      <c r="E24" s="4" t="s">
        <v>86</v>
      </c>
      <c r="F24" s="4" t="s">
        <v>16</v>
      </c>
      <c r="G24" s="5">
        <v>2</v>
      </c>
      <c r="H24" s="26">
        <f>1041.9*G24</f>
        <v>2083.8000000000002</v>
      </c>
      <c r="I24" s="27"/>
      <c r="J24" s="27"/>
      <c r="K24" s="27"/>
    </row>
    <row r="25" spans="1:11" ht="12.6" customHeight="1">
      <c r="A25" s="4" t="s">
        <v>90</v>
      </c>
      <c r="B25" s="6" t="s">
        <v>91</v>
      </c>
      <c r="C25" s="16" t="s">
        <v>92</v>
      </c>
      <c r="D25" s="10"/>
      <c r="E25" s="18" t="s">
        <v>93</v>
      </c>
      <c r="F25" s="18" t="s">
        <v>94</v>
      </c>
      <c r="G25" s="13">
        <v>3</v>
      </c>
      <c r="H25" s="26">
        <f>60251*60251/3</f>
        <v>1210061000.3333333</v>
      </c>
      <c r="I25" s="27"/>
      <c r="J25" s="27"/>
      <c r="K25" s="27"/>
    </row>
    <row r="26" spans="1:11" ht="15.95" customHeight="1">
      <c r="A26" s="4" t="s">
        <v>95</v>
      </c>
      <c r="B26" s="17" t="s">
        <v>96</v>
      </c>
      <c r="C26" s="13" t="s">
        <v>97</v>
      </c>
      <c r="D26" s="10"/>
      <c r="E26" s="18" t="s">
        <v>98</v>
      </c>
      <c r="F26" s="18" t="s">
        <v>16</v>
      </c>
      <c r="G26" s="13">
        <v>9</v>
      </c>
      <c r="H26" s="26"/>
      <c r="I26" s="27"/>
      <c r="J26" s="27"/>
      <c r="K26" s="27"/>
    </row>
    <row r="27" spans="1:11">
      <c r="A27" s="4" t="s">
        <v>99</v>
      </c>
      <c r="B27" s="12" t="s">
        <v>100</v>
      </c>
      <c r="C27" s="5" t="s">
        <v>101</v>
      </c>
      <c r="D27" s="10"/>
      <c r="E27" s="4" t="s">
        <v>102</v>
      </c>
      <c r="F27" s="4" t="s">
        <v>16</v>
      </c>
      <c r="G27" s="5">
        <v>4</v>
      </c>
      <c r="H27" s="26">
        <f>182776.4*G27</f>
        <v>731105.6</v>
      </c>
      <c r="I27" s="27"/>
      <c r="J27" s="27"/>
      <c r="K27" s="27"/>
    </row>
    <row r="28" spans="1:11">
      <c r="A28" s="4" t="s">
        <v>103</v>
      </c>
      <c r="B28" s="7" t="s">
        <v>104</v>
      </c>
      <c r="C28" s="15" t="s">
        <v>105</v>
      </c>
      <c r="D28" s="10"/>
      <c r="E28" s="8" t="s">
        <v>102</v>
      </c>
      <c r="F28" s="8" t="s">
        <v>16</v>
      </c>
      <c r="G28" s="5">
        <v>12</v>
      </c>
      <c r="H28" s="26">
        <f>14.973*G28</f>
        <v>179.67600000000002</v>
      </c>
      <c r="I28" s="27"/>
      <c r="J28" s="27"/>
      <c r="K28" s="27"/>
    </row>
    <row r="29" spans="1:11">
      <c r="A29" s="4" t="s">
        <v>106</v>
      </c>
      <c r="B29" s="12" t="s">
        <v>107</v>
      </c>
      <c r="C29" s="13" t="s">
        <v>108</v>
      </c>
      <c r="D29" s="10"/>
      <c r="E29" s="18" t="s">
        <v>102</v>
      </c>
      <c r="F29" s="18" t="s">
        <v>16</v>
      </c>
      <c r="G29" s="5">
        <v>6</v>
      </c>
      <c r="H29" s="26">
        <f>9604.8*G29</f>
        <v>57628.799999999996</v>
      </c>
      <c r="I29" s="27"/>
      <c r="J29" s="27"/>
      <c r="K29" s="27"/>
    </row>
    <row r="30" spans="1:11">
      <c r="A30" s="4" t="s">
        <v>109</v>
      </c>
      <c r="B30" s="12" t="s">
        <v>110</v>
      </c>
      <c r="C30" s="15" t="s">
        <v>111</v>
      </c>
      <c r="D30" s="10"/>
      <c r="E30" s="8" t="s">
        <v>102</v>
      </c>
      <c r="F30" s="4" t="s">
        <v>16</v>
      </c>
      <c r="G30" s="5">
        <v>2</v>
      </c>
      <c r="H30" s="26">
        <f>20103.15*G30</f>
        <v>40206.300000000003</v>
      </c>
      <c r="I30" s="27"/>
      <c r="J30" s="27"/>
      <c r="K30" s="27"/>
    </row>
    <row r="31" spans="1:11">
      <c r="A31" s="4" t="s">
        <v>112</v>
      </c>
      <c r="B31" s="12" t="s">
        <v>113</v>
      </c>
      <c r="C31" s="13" t="s">
        <v>114</v>
      </c>
      <c r="D31" s="10"/>
      <c r="E31" s="18" t="s">
        <v>102</v>
      </c>
      <c r="F31" s="4" t="s">
        <v>16</v>
      </c>
      <c r="G31" s="5">
        <v>12</v>
      </c>
      <c r="H31" s="26">
        <f>8053.45*G31</f>
        <v>96641.4</v>
      </c>
      <c r="I31" s="27"/>
      <c r="J31" s="27"/>
      <c r="K31" s="27"/>
    </row>
    <row r="32" spans="1:11">
      <c r="A32" s="4" t="s">
        <v>115</v>
      </c>
      <c r="B32" s="12" t="s">
        <v>116</v>
      </c>
      <c r="C32" s="13" t="s">
        <v>117</v>
      </c>
      <c r="D32" s="10"/>
      <c r="E32" s="18" t="s">
        <v>118</v>
      </c>
      <c r="F32" s="4" t="s">
        <v>16</v>
      </c>
      <c r="G32" s="5">
        <v>6</v>
      </c>
      <c r="H32" s="28">
        <f>15598*G32</f>
        <v>93588</v>
      </c>
      <c r="I32" s="27"/>
      <c r="J32" s="27"/>
      <c r="K32" s="27"/>
    </row>
    <row r="33" spans="1:11">
      <c r="A33" s="4" t="s">
        <v>119</v>
      </c>
      <c r="B33" s="12" t="s">
        <v>120</v>
      </c>
      <c r="C33" s="5" t="s">
        <v>121</v>
      </c>
      <c r="D33" s="10"/>
      <c r="E33" s="4" t="s">
        <v>102</v>
      </c>
      <c r="F33" s="4" t="s">
        <v>16</v>
      </c>
      <c r="G33" s="5">
        <v>4</v>
      </c>
      <c r="H33" s="28">
        <f>12408.5*G33</f>
        <v>49634</v>
      </c>
      <c r="I33" s="27"/>
      <c r="J33" s="27"/>
      <c r="K33" s="27"/>
    </row>
    <row r="34" spans="1:11">
      <c r="A34" s="4" t="s">
        <v>122</v>
      </c>
      <c r="B34" s="12" t="s">
        <v>123</v>
      </c>
      <c r="C34" s="5" t="s">
        <v>124</v>
      </c>
      <c r="D34" s="10"/>
      <c r="E34" s="4" t="s">
        <v>102</v>
      </c>
      <c r="F34" s="4" t="s">
        <v>16</v>
      </c>
      <c r="G34" s="5">
        <v>4</v>
      </c>
      <c r="H34" s="28">
        <f>4892.1*G34</f>
        <v>19568.400000000001</v>
      </c>
      <c r="I34" s="27"/>
      <c r="J34" s="27"/>
      <c r="K34" s="27"/>
    </row>
    <row r="35" spans="1:11">
      <c r="A35" s="4" t="s">
        <v>125</v>
      </c>
      <c r="B35" s="12" t="s">
        <v>126</v>
      </c>
      <c r="C35" s="13" t="s">
        <v>127</v>
      </c>
      <c r="D35" s="10"/>
      <c r="E35" s="18" t="s">
        <v>102</v>
      </c>
      <c r="F35" s="4" t="s">
        <v>16</v>
      </c>
      <c r="G35" s="5">
        <v>1</v>
      </c>
      <c r="H35" s="28">
        <v>31020.1</v>
      </c>
      <c r="I35" s="27"/>
      <c r="J35" s="27"/>
      <c r="K35" s="27"/>
    </row>
    <row r="36" spans="1:11">
      <c r="A36" s="4" t="s">
        <v>128</v>
      </c>
      <c r="B36" s="7" t="s">
        <v>129</v>
      </c>
      <c r="C36" s="15" t="s">
        <v>130</v>
      </c>
      <c r="D36" s="10"/>
      <c r="E36" s="8" t="s">
        <v>102</v>
      </c>
      <c r="F36" s="8" t="s">
        <v>16</v>
      </c>
      <c r="G36" s="5">
        <v>6</v>
      </c>
      <c r="H36" s="28">
        <f>24696.25*G36</f>
        <v>148177.5</v>
      </c>
      <c r="I36" s="27"/>
      <c r="J36" s="27"/>
      <c r="K36" s="27"/>
    </row>
    <row r="37" spans="1:11">
      <c r="A37" s="4" t="s">
        <v>131</v>
      </c>
      <c r="B37" s="7" t="s">
        <v>132</v>
      </c>
      <c r="C37" s="9"/>
      <c r="D37" s="10"/>
      <c r="E37" s="8"/>
      <c r="F37" s="8" t="s">
        <v>16</v>
      </c>
      <c r="G37" s="5">
        <v>6</v>
      </c>
      <c r="H37" s="28"/>
      <c r="I37" s="27"/>
      <c r="J37" s="27"/>
      <c r="K37" s="27"/>
    </row>
    <row r="38" spans="1:11">
      <c r="A38" s="4" t="s">
        <v>133</v>
      </c>
      <c r="B38" s="12" t="s">
        <v>134</v>
      </c>
      <c r="C38" s="13" t="s">
        <v>135</v>
      </c>
      <c r="D38" s="10"/>
      <c r="E38" s="18" t="s">
        <v>136</v>
      </c>
      <c r="F38" s="8" t="s">
        <v>16</v>
      </c>
      <c r="G38" s="13">
        <v>2</v>
      </c>
      <c r="H38" s="28">
        <f>61648*G38</f>
        <v>123296</v>
      </c>
      <c r="I38" s="27"/>
      <c r="J38" s="27"/>
      <c r="K38" s="27"/>
    </row>
    <row r="39" spans="1:11">
      <c r="A39" s="4" t="s">
        <v>137</v>
      </c>
      <c r="B39" s="12" t="s">
        <v>138</v>
      </c>
      <c r="C39" s="13" t="s">
        <v>139</v>
      </c>
      <c r="D39" s="10"/>
      <c r="E39" s="4" t="s">
        <v>140</v>
      </c>
      <c r="F39" s="4" t="s">
        <v>16</v>
      </c>
      <c r="G39" s="5">
        <v>2</v>
      </c>
      <c r="H39" s="28"/>
      <c r="I39" s="27"/>
      <c r="J39" s="27"/>
      <c r="K39" s="27"/>
    </row>
    <row r="40" spans="1:11">
      <c r="A40" s="4" t="s">
        <v>141</v>
      </c>
      <c r="B40" s="12" t="s">
        <v>142</v>
      </c>
      <c r="C40" s="13" t="s">
        <v>143</v>
      </c>
      <c r="D40" s="10"/>
      <c r="E40" s="4" t="s">
        <v>140</v>
      </c>
      <c r="F40" s="4" t="s">
        <v>16</v>
      </c>
      <c r="G40" s="5">
        <v>6</v>
      </c>
      <c r="H40" s="28"/>
      <c r="I40" s="27"/>
      <c r="J40" s="27"/>
      <c r="K40" s="27"/>
    </row>
    <row r="41" spans="1:11" ht="31.5" customHeight="1">
      <c r="A41" s="4" t="s">
        <v>144</v>
      </c>
      <c r="B41" s="19" t="s">
        <v>145</v>
      </c>
      <c r="C41" s="13" t="s">
        <v>146</v>
      </c>
      <c r="D41" s="10"/>
      <c r="E41" s="8"/>
      <c r="F41" s="18" t="s">
        <v>16</v>
      </c>
      <c r="G41" s="13">
        <v>6</v>
      </c>
      <c r="H41" s="28">
        <f>9216*G41</f>
        <v>55296</v>
      </c>
      <c r="I41" s="27"/>
      <c r="J41" s="27"/>
      <c r="K41" s="27"/>
    </row>
    <row r="42" spans="1:11">
      <c r="A42" s="4" t="s">
        <v>147</v>
      </c>
      <c r="B42" s="7" t="s">
        <v>148</v>
      </c>
      <c r="C42" s="15" t="s">
        <v>149</v>
      </c>
      <c r="D42" s="10"/>
      <c r="E42" s="8" t="s">
        <v>150</v>
      </c>
      <c r="F42" s="8" t="s">
        <v>16</v>
      </c>
      <c r="G42" s="15">
        <v>148</v>
      </c>
      <c r="H42" s="28">
        <f>730.92*G42</f>
        <v>108176.15999999999</v>
      </c>
      <c r="I42" s="27"/>
      <c r="J42" s="27"/>
      <c r="K42" s="27"/>
    </row>
    <row r="43" spans="1:11">
      <c r="A43" s="4" t="s">
        <v>151</v>
      </c>
      <c r="B43" s="7" t="s">
        <v>152</v>
      </c>
      <c r="C43" s="15" t="s">
        <v>153</v>
      </c>
      <c r="D43" s="10"/>
      <c r="E43" s="8" t="s">
        <v>32</v>
      </c>
      <c r="F43" s="8" t="s">
        <v>16</v>
      </c>
      <c r="G43" s="5">
        <v>19</v>
      </c>
      <c r="H43" s="28"/>
      <c r="I43" s="27"/>
      <c r="J43" s="27"/>
      <c r="K43" s="27"/>
    </row>
    <row r="44" spans="1:11">
      <c r="A44" s="4" t="s">
        <v>154</v>
      </c>
      <c r="B44" s="7" t="s">
        <v>155</v>
      </c>
      <c r="C44" s="15" t="s">
        <v>156</v>
      </c>
      <c r="D44" s="10"/>
      <c r="E44" s="8" t="s">
        <v>32</v>
      </c>
      <c r="F44" s="8" t="s">
        <v>16</v>
      </c>
      <c r="G44" s="5">
        <v>61</v>
      </c>
      <c r="H44" s="28"/>
      <c r="I44" s="27"/>
      <c r="J44" s="27"/>
      <c r="K44" s="27"/>
    </row>
    <row r="45" spans="1:11">
      <c r="A45" s="4" t="s">
        <v>157</v>
      </c>
      <c r="B45" s="7" t="s">
        <v>158</v>
      </c>
      <c r="C45" s="15" t="s">
        <v>159</v>
      </c>
      <c r="D45" s="10"/>
      <c r="E45" s="8" t="s">
        <v>32</v>
      </c>
      <c r="F45" s="8" t="s">
        <v>16</v>
      </c>
      <c r="G45" s="15">
        <v>3</v>
      </c>
      <c r="H45" s="28"/>
      <c r="I45" s="27"/>
      <c r="J45" s="27"/>
      <c r="K45" s="27"/>
    </row>
    <row r="46" spans="1:11" ht="15.95" customHeight="1">
      <c r="A46" s="4" t="s">
        <v>160</v>
      </c>
      <c r="B46" s="17" t="s">
        <v>161</v>
      </c>
      <c r="C46" s="13" t="s">
        <v>162</v>
      </c>
      <c r="D46" s="10"/>
      <c r="E46" s="18" t="s">
        <v>32</v>
      </c>
      <c r="F46" s="18" t="s">
        <v>16</v>
      </c>
      <c r="G46" s="13">
        <v>15</v>
      </c>
      <c r="H46" s="28"/>
      <c r="I46" s="27"/>
      <c r="J46" s="27"/>
      <c r="K46" s="27"/>
    </row>
    <row r="47" spans="1:11">
      <c r="A47" s="4" t="s">
        <v>163</v>
      </c>
      <c r="B47" s="6" t="s">
        <v>164</v>
      </c>
      <c r="C47" s="5" t="s">
        <v>165</v>
      </c>
      <c r="D47" s="10"/>
      <c r="E47" s="4" t="s">
        <v>32</v>
      </c>
      <c r="F47" s="4" t="s">
        <v>16</v>
      </c>
      <c r="G47" s="5">
        <v>43</v>
      </c>
      <c r="H47" s="26"/>
      <c r="I47" s="27"/>
      <c r="J47" s="27"/>
      <c r="K47" s="27"/>
    </row>
    <row r="48" spans="1:11">
      <c r="A48" s="4" t="s">
        <v>166</v>
      </c>
      <c r="B48" s="12" t="s">
        <v>167</v>
      </c>
      <c r="C48" s="9"/>
      <c r="D48" s="10"/>
      <c r="E48" s="4" t="s">
        <v>32</v>
      </c>
      <c r="F48" s="4" t="s">
        <v>16</v>
      </c>
      <c r="G48" s="5">
        <v>43</v>
      </c>
      <c r="H48" s="28"/>
      <c r="I48" s="27"/>
      <c r="J48" s="27"/>
      <c r="K48" s="27"/>
    </row>
    <row r="49" spans="1:11">
      <c r="A49" s="4" t="s">
        <v>168</v>
      </c>
      <c r="B49" s="12" t="s">
        <v>169</v>
      </c>
      <c r="C49" s="5" t="s">
        <v>170</v>
      </c>
      <c r="D49" s="10"/>
      <c r="E49" s="4" t="s">
        <v>171</v>
      </c>
      <c r="F49" s="4" t="s">
        <v>16</v>
      </c>
      <c r="G49" s="5">
        <v>43</v>
      </c>
      <c r="H49" s="28">
        <f>1369.39*G49</f>
        <v>58883.770000000004</v>
      </c>
      <c r="I49" s="27"/>
      <c r="J49" s="27"/>
      <c r="K49" s="27"/>
    </row>
    <row r="50" spans="1:11">
      <c r="A50" s="4" t="s">
        <v>172</v>
      </c>
      <c r="B50" s="7" t="s">
        <v>173</v>
      </c>
      <c r="C50" s="5" t="s">
        <v>174</v>
      </c>
      <c r="D50" s="10"/>
      <c r="E50" s="4" t="s">
        <v>32</v>
      </c>
      <c r="F50" s="4" t="s">
        <v>16</v>
      </c>
      <c r="G50" s="5">
        <v>6</v>
      </c>
      <c r="H50" s="28"/>
      <c r="I50" s="27"/>
      <c r="J50" s="27"/>
      <c r="K50" s="27"/>
    </row>
    <row r="51" spans="1:11">
      <c r="A51" s="4" t="s">
        <v>175</v>
      </c>
      <c r="B51" s="7" t="s">
        <v>176</v>
      </c>
      <c r="C51" s="5" t="s">
        <v>177</v>
      </c>
      <c r="D51" s="10"/>
      <c r="E51" s="4" t="s">
        <v>32</v>
      </c>
      <c r="F51" s="4" t="s">
        <v>16</v>
      </c>
      <c r="G51" s="5">
        <v>11</v>
      </c>
      <c r="H51" s="28"/>
      <c r="I51" s="27"/>
      <c r="J51" s="27"/>
      <c r="K51" s="27"/>
    </row>
    <row r="52" spans="1:11">
      <c r="A52" s="4" t="s">
        <v>178</v>
      </c>
      <c r="B52" s="7" t="s">
        <v>179</v>
      </c>
      <c r="C52" s="5" t="s">
        <v>180</v>
      </c>
      <c r="D52" s="10"/>
      <c r="E52" s="4" t="s">
        <v>32</v>
      </c>
      <c r="F52" s="4" t="s">
        <v>16</v>
      </c>
      <c r="G52" s="5">
        <v>3</v>
      </c>
      <c r="H52" s="28"/>
      <c r="I52" s="27"/>
      <c r="J52" s="27"/>
      <c r="K52" s="27"/>
    </row>
    <row r="53" spans="1:11">
      <c r="A53" s="7"/>
      <c r="B53" s="7" t="s">
        <v>181</v>
      </c>
      <c r="C53" s="9"/>
      <c r="D53" s="10"/>
      <c r="E53" s="8"/>
      <c r="F53" s="11"/>
      <c r="G53" s="7"/>
      <c r="H53" s="28"/>
      <c r="I53" s="27"/>
      <c r="J53" s="27"/>
      <c r="K53" s="27"/>
    </row>
    <row r="54" spans="1:11">
      <c r="A54" s="4" t="s">
        <v>12</v>
      </c>
      <c r="B54" s="7" t="s">
        <v>182</v>
      </c>
      <c r="C54" s="5" t="s">
        <v>183</v>
      </c>
      <c r="D54" s="10"/>
      <c r="E54" s="4" t="s">
        <v>32</v>
      </c>
      <c r="F54" s="4" t="s">
        <v>94</v>
      </c>
      <c r="G54" s="5">
        <v>1</v>
      </c>
      <c r="H54" s="28"/>
      <c r="I54" s="27"/>
      <c r="J54" s="27"/>
      <c r="K54" s="27"/>
    </row>
    <row r="55" spans="1:11">
      <c r="A55" s="4" t="s">
        <v>17</v>
      </c>
      <c r="B55" s="7" t="s">
        <v>184</v>
      </c>
      <c r="C55" s="5" t="s">
        <v>185</v>
      </c>
      <c r="D55" s="10"/>
      <c r="E55" s="4" t="s">
        <v>32</v>
      </c>
      <c r="F55" s="4" t="s">
        <v>94</v>
      </c>
      <c r="G55" s="5">
        <v>1</v>
      </c>
      <c r="H55" s="28"/>
      <c r="I55" s="27"/>
      <c r="J55" s="27"/>
      <c r="K55" s="27"/>
    </row>
    <row r="56" spans="1:11">
      <c r="A56" s="4" t="s">
        <v>20</v>
      </c>
      <c r="B56" s="7" t="s">
        <v>186</v>
      </c>
      <c r="C56" s="13" t="s">
        <v>187</v>
      </c>
      <c r="D56" s="10"/>
      <c r="E56" s="18" t="s">
        <v>32</v>
      </c>
      <c r="F56" s="18" t="s">
        <v>94</v>
      </c>
      <c r="G56" s="13">
        <v>1</v>
      </c>
      <c r="H56" s="28"/>
      <c r="I56" s="27"/>
      <c r="J56" s="27"/>
      <c r="K56" s="27"/>
    </row>
    <row r="57" spans="1:11">
      <c r="A57" s="4" t="s">
        <v>22</v>
      </c>
      <c r="B57" s="7" t="s">
        <v>188</v>
      </c>
      <c r="C57" s="5" t="s">
        <v>189</v>
      </c>
      <c r="D57" s="10"/>
      <c r="E57" s="4" t="s">
        <v>32</v>
      </c>
      <c r="F57" s="4" t="s">
        <v>94</v>
      </c>
      <c r="G57" s="5">
        <v>1</v>
      </c>
      <c r="H57" s="28"/>
      <c r="I57" s="27"/>
      <c r="J57" s="27"/>
      <c r="K57" s="27"/>
    </row>
    <row r="58" spans="1:11">
      <c r="A58" s="4" t="s">
        <v>25</v>
      </c>
      <c r="B58" s="12" t="s">
        <v>190</v>
      </c>
      <c r="C58" s="5" t="s">
        <v>191</v>
      </c>
      <c r="D58" s="10"/>
      <c r="E58" s="4" t="s">
        <v>32</v>
      </c>
      <c r="F58" s="4" t="s">
        <v>94</v>
      </c>
      <c r="G58" s="5">
        <v>3</v>
      </c>
      <c r="H58" s="28"/>
      <c r="I58" s="27"/>
      <c r="J58" s="27"/>
      <c r="K58" s="27"/>
    </row>
    <row r="59" spans="1:11">
      <c r="A59" s="4" t="s">
        <v>29</v>
      </c>
      <c r="B59" s="7" t="s">
        <v>192</v>
      </c>
      <c r="C59" s="13" t="s">
        <v>193</v>
      </c>
      <c r="D59" s="10"/>
      <c r="E59" s="18" t="s">
        <v>32</v>
      </c>
      <c r="F59" s="18" t="s">
        <v>94</v>
      </c>
      <c r="G59" s="13">
        <v>1</v>
      </c>
      <c r="H59" s="28"/>
      <c r="I59" s="27"/>
      <c r="J59" s="27"/>
      <c r="K59" s="27"/>
    </row>
    <row r="60" spans="1:11" ht="12.6" customHeight="1">
      <c r="A60" s="10"/>
      <c r="B60" s="10" t="s">
        <v>194</v>
      </c>
      <c r="C60" s="20"/>
      <c r="D60" s="10"/>
      <c r="E60" s="8"/>
      <c r="F60" s="10"/>
      <c r="G60" s="10"/>
      <c r="H60" s="26"/>
      <c r="I60" s="27"/>
      <c r="J60" s="27"/>
      <c r="K60" s="27"/>
    </row>
    <row r="61" spans="1:11">
      <c r="A61" s="4" t="s">
        <v>12</v>
      </c>
      <c r="B61" s="7" t="s">
        <v>195</v>
      </c>
      <c r="C61" s="5" t="s">
        <v>196</v>
      </c>
      <c r="D61" s="10"/>
      <c r="E61" s="4" t="s">
        <v>32</v>
      </c>
      <c r="F61" s="4" t="s">
        <v>16</v>
      </c>
      <c r="G61" s="5">
        <v>20</v>
      </c>
      <c r="H61" s="28"/>
      <c r="I61" s="27"/>
      <c r="J61" s="27"/>
      <c r="K61" s="27"/>
    </row>
    <row r="62" spans="1:11">
      <c r="A62" s="4" t="s">
        <v>17</v>
      </c>
      <c r="B62" s="7" t="s">
        <v>197</v>
      </c>
      <c r="C62" s="5" t="s">
        <v>198</v>
      </c>
      <c r="D62" s="10"/>
      <c r="E62" s="4" t="s">
        <v>32</v>
      </c>
      <c r="F62" s="4" t="s">
        <v>16</v>
      </c>
      <c r="G62" s="5">
        <v>20</v>
      </c>
      <c r="H62" s="28"/>
      <c r="I62" s="27"/>
      <c r="J62" s="27"/>
      <c r="K62" s="27"/>
    </row>
    <row r="63" spans="1:11" ht="13.5" customHeight="1">
      <c r="A63" s="4" t="s">
        <v>20</v>
      </c>
      <c r="B63" s="12" t="s">
        <v>199</v>
      </c>
      <c r="C63" s="5" t="s">
        <v>200</v>
      </c>
      <c r="D63" s="10"/>
      <c r="E63" s="4" t="s">
        <v>32</v>
      </c>
      <c r="F63" s="4" t="s">
        <v>201</v>
      </c>
      <c r="G63" s="5">
        <v>51</v>
      </c>
      <c r="H63" s="28"/>
      <c r="I63" s="27"/>
      <c r="J63" s="27"/>
      <c r="K63" s="27"/>
    </row>
    <row r="64" spans="1:11">
      <c r="A64" s="4" t="s">
        <v>22</v>
      </c>
      <c r="B64" s="12" t="s">
        <v>202</v>
      </c>
      <c r="C64" s="5" t="s">
        <v>203</v>
      </c>
      <c r="D64" s="10"/>
      <c r="E64" s="4" t="s">
        <v>32</v>
      </c>
      <c r="F64" s="4" t="s">
        <v>201</v>
      </c>
      <c r="G64" s="5">
        <v>38</v>
      </c>
      <c r="H64" s="28"/>
      <c r="I64" s="27"/>
      <c r="J64" s="27"/>
      <c r="K64" s="27"/>
    </row>
    <row r="65" spans="1:12">
      <c r="A65" s="4" t="s">
        <v>25</v>
      </c>
      <c r="B65" s="12" t="s">
        <v>204</v>
      </c>
      <c r="C65" s="5" t="s">
        <v>205</v>
      </c>
      <c r="D65" s="10"/>
      <c r="E65" s="4" t="s">
        <v>32</v>
      </c>
      <c r="F65" s="4" t="s">
        <v>201</v>
      </c>
      <c r="G65" s="5">
        <v>38</v>
      </c>
      <c r="H65" s="28"/>
      <c r="I65" s="27"/>
      <c r="J65" s="27"/>
      <c r="K65" s="27"/>
    </row>
    <row r="66" spans="1:12">
      <c r="A66" s="4" t="s">
        <v>29</v>
      </c>
      <c r="B66" s="12" t="s">
        <v>206</v>
      </c>
      <c r="C66" s="5" t="s">
        <v>207</v>
      </c>
      <c r="D66" s="10"/>
      <c r="E66" s="4" t="s">
        <v>32</v>
      </c>
      <c r="F66" s="4" t="s">
        <v>201</v>
      </c>
      <c r="G66" s="5">
        <v>55</v>
      </c>
      <c r="H66" s="28"/>
      <c r="I66" s="27"/>
      <c r="J66" s="27"/>
      <c r="K66" s="27"/>
    </row>
    <row r="67" spans="1:12">
      <c r="A67" s="4" t="s">
        <v>34</v>
      </c>
      <c r="B67" s="12" t="s">
        <v>208</v>
      </c>
      <c r="C67" s="5" t="s">
        <v>209</v>
      </c>
      <c r="D67" s="10"/>
      <c r="E67" s="4" t="s">
        <v>32</v>
      </c>
      <c r="F67" s="4" t="s">
        <v>201</v>
      </c>
      <c r="G67" s="5">
        <v>55</v>
      </c>
      <c r="H67" s="28"/>
      <c r="I67" s="27"/>
      <c r="J67" s="27"/>
      <c r="K67" s="27"/>
    </row>
    <row r="68" spans="1:12">
      <c r="A68" s="4" t="s">
        <v>38</v>
      </c>
      <c r="B68" s="17" t="s">
        <v>210</v>
      </c>
      <c r="C68" s="13" t="s">
        <v>211</v>
      </c>
      <c r="D68" s="10"/>
      <c r="E68" s="18" t="s">
        <v>32</v>
      </c>
      <c r="F68" s="18" t="s">
        <v>16</v>
      </c>
      <c r="G68" s="13">
        <v>620</v>
      </c>
      <c r="H68" s="28"/>
      <c r="I68" s="27"/>
      <c r="J68" s="27"/>
      <c r="K68" s="27"/>
    </row>
    <row r="69" spans="1:12">
      <c r="A69" s="4" t="s">
        <v>42</v>
      </c>
      <c r="B69" s="7" t="s">
        <v>212</v>
      </c>
      <c r="C69" s="15" t="s">
        <v>213</v>
      </c>
      <c r="D69" s="10"/>
      <c r="E69" s="8" t="s">
        <v>32</v>
      </c>
      <c r="F69" s="8" t="s">
        <v>16</v>
      </c>
      <c r="G69" s="15">
        <v>635</v>
      </c>
      <c r="H69" s="28"/>
      <c r="I69" s="27"/>
      <c r="J69" s="27"/>
      <c r="K69" s="27"/>
    </row>
    <row r="70" spans="1:12">
      <c r="A70" s="4" t="s">
        <v>46</v>
      </c>
      <c r="B70" s="12" t="s">
        <v>214</v>
      </c>
      <c r="C70" s="5" t="s">
        <v>215</v>
      </c>
      <c r="D70" s="10"/>
      <c r="E70" s="4" t="s">
        <v>32</v>
      </c>
      <c r="F70" s="4" t="s">
        <v>16</v>
      </c>
      <c r="G70" s="5">
        <v>235</v>
      </c>
      <c r="H70" s="28"/>
      <c r="I70" s="27"/>
      <c r="J70" s="27"/>
      <c r="K70" s="27"/>
    </row>
    <row r="71" spans="1:12">
      <c r="A71" s="4" t="s">
        <v>50</v>
      </c>
      <c r="B71" s="12" t="s">
        <v>216</v>
      </c>
      <c r="C71" s="9"/>
      <c r="D71" s="10"/>
      <c r="E71" s="4" t="s">
        <v>32</v>
      </c>
      <c r="F71" s="4" t="s">
        <v>201</v>
      </c>
      <c r="G71" s="5">
        <v>9</v>
      </c>
      <c r="H71" s="28"/>
      <c r="I71" s="27"/>
      <c r="J71" s="27"/>
      <c r="K71" s="27"/>
    </row>
    <row r="72" spans="1:12">
      <c r="A72" s="4" t="s">
        <v>54</v>
      </c>
      <c r="B72" s="12" t="s">
        <v>217</v>
      </c>
      <c r="C72" s="9"/>
      <c r="D72" s="10"/>
      <c r="E72" s="8"/>
      <c r="F72" s="11"/>
      <c r="G72" s="7"/>
      <c r="H72" s="28"/>
      <c r="I72" s="27"/>
      <c r="J72" s="27"/>
      <c r="K72" s="27"/>
    </row>
    <row r="73" spans="1:12">
      <c r="A73" s="4" t="s">
        <v>57</v>
      </c>
      <c r="B73" s="12" t="s">
        <v>218</v>
      </c>
      <c r="C73" s="5" t="s">
        <v>219</v>
      </c>
      <c r="D73" s="10"/>
      <c r="E73" s="4" t="s">
        <v>32</v>
      </c>
      <c r="F73" s="4" t="s">
        <v>201</v>
      </c>
      <c r="G73" s="5">
        <v>9</v>
      </c>
      <c r="H73" s="28"/>
      <c r="I73" s="27"/>
      <c r="J73" s="27"/>
      <c r="K73" s="27"/>
    </row>
    <row r="74" spans="1:12">
      <c r="A74" s="4" t="s">
        <v>60</v>
      </c>
      <c r="B74" s="12" t="s">
        <v>220</v>
      </c>
      <c r="C74" s="5" t="s">
        <v>221</v>
      </c>
      <c r="D74" s="10"/>
      <c r="E74" s="8"/>
      <c r="F74" s="4" t="s">
        <v>16</v>
      </c>
      <c r="G74" s="5">
        <v>70</v>
      </c>
      <c r="H74" s="28"/>
      <c r="I74" s="27"/>
      <c r="J74" s="27"/>
      <c r="K74" s="27"/>
    </row>
    <row r="75" spans="1:12">
      <c r="A75" s="4" t="s">
        <v>63</v>
      </c>
      <c r="B75" s="12" t="s">
        <v>222</v>
      </c>
      <c r="C75" s="5" t="s">
        <v>223</v>
      </c>
      <c r="D75" s="10"/>
      <c r="E75" s="8"/>
      <c r="F75" s="4" t="s">
        <v>16</v>
      </c>
      <c r="G75" s="5">
        <v>70</v>
      </c>
      <c r="H75" s="28"/>
      <c r="I75" s="27"/>
      <c r="J75" s="27"/>
      <c r="K75" s="27"/>
    </row>
    <row r="76" spans="1:12">
      <c r="A76" s="7"/>
      <c r="B76" s="12" t="s">
        <v>224</v>
      </c>
      <c r="C76" s="9"/>
      <c r="D76" s="10"/>
      <c r="E76" s="8"/>
      <c r="F76" s="11"/>
      <c r="G76" s="7"/>
      <c r="H76" s="28"/>
      <c r="I76" s="27"/>
      <c r="J76" s="27"/>
      <c r="K76" s="27"/>
    </row>
    <row r="77" spans="1:12">
      <c r="A77" s="4" t="s">
        <v>12</v>
      </c>
      <c r="B77" s="7" t="s">
        <v>225</v>
      </c>
      <c r="C77" s="15" t="s">
        <v>226</v>
      </c>
      <c r="D77" s="10"/>
      <c r="E77" s="8" t="s">
        <v>32</v>
      </c>
      <c r="F77" s="8" t="s">
        <v>16</v>
      </c>
      <c r="G77" s="15">
        <v>19</v>
      </c>
      <c r="H77" s="28">
        <f>199.55*24</f>
        <v>4789.2000000000007</v>
      </c>
      <c r="I77" s="27"/>
      <c r="J77" s="27"/>
      <c r="K77" s="27"/>
      <c r="L77" s="2" t="s">
        <v>227</v>
      </c>
    </row>
    <row r="78" spans="1:12" ht="18.95" customHeight="1">
      <c r="A78" s="4" t="s">
        <v>17</v>
      </c>
      <c r="B78" s="10" t="s">
        <v>228</v>
      </c>
      <c r="C78" s="15" t="s">
        <v>229</v>
      </c>
      <c r="D78" s="10"/>
      <c r="E78" s="8" t="s">
        <v>32</v>
      </c>
      <c r="F78" s="8" t="s">
        <v>16</v>
      </c>
      <c r="G78" s="15">
        <v>19</v>
      </c>
      <c r="H78" s="26">
        <f>22.8*G78</f>
        <v>433.2</v>
      </c>
      <c r="I78" s="27"/>
      <c r="J78" s="27"/>
      <c r="K78" s="27"/>
    </row>
    <row r="79" spans="1:12">
      <c r="A79" s="4" t="s">
        <v>20</v>
      </c>
      <c r="B79" s="12" t="s">
        <v>230</v>
      </c>
      <c r="C79" s="5" t="s">
        <v>231</v>
      </c>
      <c r="D79" s="10"/>
      <c r="E79" s="4" t="s">
        <v>32</v>
      </c>
      <c r="F79" s="4" t="s">
        <v>16</v>
      </c>
      <c r="G79" s="5">
        <v>43</v>
      </c>
      <c r="H79" s="28">
        <f>96.02*G79</f>
        <v>4128.8599999999997</v>
      </c>
      <c r="I79" s="27"/>
      <c r="J79" s="27"/>
      <c r="K79" s="27"/>
    </row>
    <row r="80" spans="1:12">
      <c r="A80" s="4" t="s">
        <v>22</v>
      </c>
      <c r="B80" s="12" t="s">
        <v>232</v>
      </c>
      <c r="C80" s="5" t="s">
        <v>233</v>
      </c>
      <c r="D80" s="10"/>
      <c r="E80" s="4" t="s">
        <v>32</v>
      </c>
      <c r="F80" s="4" t="s">
        <v>16</v>
      </c>
      <c r="G80" s="5">
        <v>20</v>
      </c>
      <c r="H80" s="28">
        <f>142.9*G80</f>
        <v>2858</v>
      </c>
      <c r="I80" s="27"/>
      <c r="J80" s="27"/>
      <c r="K80" s="27"/>
    </row>
    <row r="81" spans="1:11">
      <c r="A81" s="4" t="s">
        <v>25</v>
      </c>
      <c r="B81" s="12" t="s">
        <v>234</v>
      </c>
      <c r="C81" s="5" t="s">
        <v>235</v>
      </c>
      <c r="D81" s="10"/>
      <c r="E81" s="4" t="s">
        <v>32</v>
      </c>
      <c r="F81" s="4" t="s">
        <v>16</v>
      </c>
      <c r="G81" s="5">
        <v>72</v>
      </c>
      <c r="H81" s="28"/>
      <c r="I81" s="27"/>
      <c r="J81" s="27"/>
      <c r="K81" s="27"/>
    </row>
    <row r="82" spans="1:11">
      <c r="A82" s="4" t="s">
        <v>29</v>
      </c>
      <c r="B82" s="12" t="s">
        <v>236</v>
      </c>
      <c r="C82" s="5" t="s">
        <v>237</v>
      </c>
      <c r="D82" s="10"/>
      <c r="E82" s="4" t="s">
        <v>32</v>
      </c>
      <c r="F82" s="4" t="s">
        <v>16</v>
      </c>
      <c r="G82" s="5">
        <v>72</v>
      </c>
      <c r="H82" s="28"/>
      <c r="I82" s="27"/>
      <c r="J82" s="27"/>
      <c r="K82" s="27"/>
    </row>
    <row r="83" spans="1:11">
      <c r="A83" s="4" t="s">
        <v>34</v>
      </c>
      <c r="B83" s="7" t="s">
        <v>238</v>
      </c>
      <c r="C83" s="15" t="s">
        <v>239</v>
      </c>
      <c r="D83" s="10"/>
      <c r="E83" s="8" t="s">
        <v>32</v>
      </c>
      <c r="F83" s="8" t="s">
        <v>16</v>
      </c>
      <c r="G83" s="15">
        <v>72</v>
      </c>
      <c r="H83" s="28"/>
      <c r="I83" s="27"/>
      <c r="J83" s="27"/>
      <c r="K83" s="27"/>
    </row>
    <row r="84" spans="1:11">
      <c r="A84" s="7"/>
      <c r="B84" s="7" t="s">
        <v>240</v>
      </c>
      <c r="C84" s="9"/>
      <c r="D84" s="10"/>
      <c r="E84" s="8"/>
      <c r="F84" s="11"/>
      <c r="G84" s="7"/>
      <c r="H84" s="28"/>
      <c r="I84" s="27"/>
      <c r="J84" s="27"/>
      <c r="K84" s="27"/>
    </row>
    <row r="85" spans="1:11">
      <c r="A85" s="4" t="s">
        <v>12</v>
      </c>
      <c r="B85" s="12" t="s">
        <v>241</v>
      </c>
      <c r="C85" s="5" t="s">
        <v>242</v>
      </c>
      <c r="D85" s="10"/>
      <c r="E85" s="4" t="s">
        <v>32</v>
      </c>
      <c r="F85" s="4" t="s">
        <v>16</v>
      </c>
      <c r="G85" s="5">
        <v>40</v>
      </c>
      <c r="H85" s="28"/>
      <c r="I85" s="27"/>
      <c r="J85" s="27"/>
      <c r="K85" s="27"/>
    </row>
    <row r="86" spans="1:11">
      <c r="A86" s="4" t="s">
        <v>17</v>
      </c>
      <c r="B86" s="12" t="s">
        <v>243</v>
      </c>
      <c r="C86" s="5" t="s">
        <v>244</v>
      </c>
      <c r="D86" s="10"/>
      <c r="E86" s="4" t="s">
        <v>32</v>
      </c>
      <c r="F86" s="4" t="s">
        <v>16</v>
      </c>
      <c r="G86" s="5">
        <v>370</v>
      </c>
      <c r="H86" s="28"/>
      <c r="I86" s="27"/>
      <c r="J86" s="27"/>
      <c r="K86" s="27"/>
    </row>
    <row r="87" spans="1:11">
      <c r="A87" s="4" t="s">
        <v>20</v>
      </c>
      <c r="B87" s="7" t="s">
        <v>245</v>
      </c>
      <c r="C87" s="15" t="s">
        <v>246</v>
      </c>
      <c r="D87" s="10"/>
      <c r="E87" s="8" t="s">
        <v>32</v>
      </c>
      <c r="F87" s="8" t="s">
        <v>16</v>
      </c>
      <c r="G87" s="5">
        <v>20</v>
      </c>
      <c r="H87" s="28"/>
      <c r="I87" s="27"/>
      <c r="J87" s="27"/>
      <c r="K87" s="27"/>
    </row>
    <row r="88" spans="1:11">
      <c r="A88" s="4" t="s">
        <v>22</v>
      </c>
      <c r="B88" s="12" t="s">
        <v>247</v>
      </c>
      <c r="C88" s="5" t="s">
        <v>248</v>
      </c>
      <c r="D88" s="10"/>
      <c r="E88" s="4" t="s">
        <v>32</v>
      </c>
      <c r="F88" s="4" t="s">
        <v>16</v>
      </c>
      <c r="G88" s="5">
        <v>270</v>
      </c>
      <c r="H88" s="28"/>
      <c r="I88" s="27"/>
      <c r="J88" s="27"/>
      <c r="K88" s="27"/>
    </row>
    <row r="89" spans="1:11">
      <c r="A89" s="4" t="s">
        <v>25</v>
      </c>
      <c r="B89" s="12" t="s">
        <v>249</v>
      </c>
      <c r="C89" s="5" t="s">
        <v>250</v>
      </c>
      <c r="D89" s="10"/>
      <c r="E89" s="4" t="s">
        <v>32</v>
      </c>
      <c r="F89" s="4" t="s">
        <v>16</v>
      </c>
      <c r="G89" s="5">
        <v>270</v>
      </c>
      <c r="H89" s="28"/>
      <c r="I89" s="27"/>
      <c r="J89" s="27"/>
      <c r="K89" s="27"/>
    </row>
    <row r="90" spans="1:11">
      <c r="A90" s="4" t="s">
        <v>29</v>
      </c>
      <c r="B90" s="12" t="s">
        <v>251</v>
      </c>
      <c r="C90" s="5" t="s">
        <v>252</v>
      </c>
      <c r="D90" s="10"/>
      <c r="E90" s="4" t="s">
        <v>32</v>
      </c>
      <c r="F90" s="4" t="s">
        <v>16</v>
      </c>
      <c r="G90" s="5">
        <v>270</v>
      </c>
      <c r="H90" s="28"/>
      <c r="I90" s="27"/>
      <c r="J90" s="27"/>
      <c r="K90" s="27"/>
    </row>
    <row r="91" spans="1:11">
      <c r="A91" s="4" t="s">
        <v>34</v>
      </c>
      <c r="B91" s="7" t="s">
        <v>247</v>
      </c>
      <c r="C91" s="15" t="s">
        <v>248</v>
      </c>
      <c r="D91" s="10"/>
      <c r="E91" s="8" t="s">
        <v>32</v>
      </c>
      <c r="F91" s="8" t="s">
        <v>16</v>
      </c>
      <c r="G91" s="5">
        <v>20</v>
      </c>
      <c r="H91" s="28"/>
      <c r="I91" s="27"/>
      <c r="J91" s="27"/>
      <c r="K91" s="27"/>
    </row>
    <row r="92" spans="1:11">
      <c r="A92" s="4" t="s">
        <v>38</v>
      </c>
      <c r="B92" s="12" t="s">
        <v>253</v>
      </c>
      <c r="C92" s="5" t="s">
        <v>254</v>
      </c>
      <c r="D92" s="10"/>
      <c r="E92" s="4" t="s">
        <v>32</v>
      </c>
      <c r="F92" s="4" t="s">
        <v>16</v>
      </c>
      <c r="G92" s="5">
        <v>530</v>
      </c>
      <c r="H92" s="28"/>
      <c r="I92" s="27"/>
      <c r="J92" s="27"/>
      <c r="K92" s="27"/>
    </row>
    <row r="93" spans="1:11" ht="12.6" customHeight="1">
      <c r="A93" s="6" t="s">
        <v>42</v>
      </c>
      <c r="B93" s="6" t="s">
        <v>255</v>
      </c>
      <c r="C93" s="5" t="s">
        <v>256</v>
      </c>
      <c r="D93" s="10"/>
      <c r="E93" s="4" t="s">
        <v>32</v>
      </c>
      <c r="F93" s="18" t="s">
        <v>201</v>
      </c>
      <c r="G93" s="5">
        <v>13</v>
      </c>
      <c r="H93" s="26"/>
      <c r="I93" s="27"/>
      <c r="J93" s="27"/>
      <c r="K93" s="27"/>
    </row>
    <row r="94" spans="1:11">
      <c r="A94" s="4" t="s">
        <v>46</v>
      </c>
      <c r="B94" s="7" t="s">
        <v>257</v>
      </c>
      <c r="C94" s="15" t="s">
        <v>258</v>
      </c>
      <c r="D94" s="10"/>
      <c r="E94" s="8" t="s">
        <v>32</v>
      </c>
      <c r="F94" s="8" t="s">
        <v>16</v>
      </c>
      <c r="G94" s="15">
        <v>35</v>
      </c>
      <c r="H94" s="28"/>
      <c r="I94" s="27"/>
      <c r="J94" s="27"/>
      <c r="K94" s="27"/>
    </row>
    <row r="95" spans="1:11">
      <c r="A95" s="4" t="s">
        <v>50</v>
      </c>
      <c r="B95" s="7" t="s">
        <v>259</v>
      </c>
      <c r="C95" s="9"/>
      <c r="D95" s="10"/>
      <c r="E95" s="8" t="s">
        <v>32</v>
      </c>
      <c r="F95" s="8" t="s">
        <v>16</v>
      </c>
      <c r="G95" s="5">
        <v>20</v>
      </c>
      <c r="H95" s="28"/>
      <c r="I95" s="27"/>
      <c r="J95" s="27"/>
      <c r="K95" s="27"/>
    </row>
    <row r="96" spans="1:11">
      <c r="A96" s="4" t="s">
        <v>54</v>
      </c>
      <c r="B96" s="7" t="s">
        <v>260</v>
      </c>
      <c r="C96" s="15" t="s">
        <v>261</v>
      </c>
      <c r="D96" s="10"/>
      <c r="E96" s="8" t="s">
        <v>32</v>
      </c>
      <c r="F96" s="8" t="s">
        <v>16</v>
      </c>
      <c r="G96" s="5">
        <v>20</v>
      </c>
      <c r="H96" s="28"/>
      <c r="I96" s="27"/>
      <c r="J96" s="27"/>
      <c r="K96" s="27"/>
    </row>
    <row r="97" spans="1:12">
      <c r="A97" s="4" t="s">
        <v>57</v>
      </c>
      <c r="B97" s="12" t="s">
        <v>262</v>
      </c>
      <c r="C97" s="5" t="s">
        <v>263</v>
      </c>
      <c r="D97" s="10"/>
      <c r="E97" s="10"/>
      <c r="F97" s="11"/>
      <c r="G97" s="7"/>
      <c r="H97" s="28"/>
      <c r="I97" s="27"/>
      <c r="J97" s="27"/>
      <c r="K97" s="27"/>
    </row>
    <row r="98" spans="1:12">
      <c r="A98" s="37" t="s">
        <v>264</v>
      </c>
      <c r="B98" s="38"/>
      <c r="C98" s="38"/>
      <c r="D98" s="38"/>
      <c r="E98" s="38"/>
      <c r="F98" s="38"/>
      <c r="G98" s="38"/>
      <c r="H98" s="38"/>
      <c r="I98" s="38"/>
      <c r="J98" s="38"/>
      <c r="K98" s="39"/>
    </row>
    <row r="99" spans="1:12">
      <c r="A99" s="4" t="s">
        <v>12</v>
      </c>
      <c r="B99" s="12" t="s">
        <v>265</v>
      </c>
      <c r="C99" s="9"/>
      <c r="D99" s="4" t="s">
        <v>266</v>
      </c>
      <c r="E99" s="4" t="s">
        <v>267</v>
      </c>
      <c r="F99" s="4" t="s">
        <v>201</v>
      </c>
      <c r="G99" s="5">
        <v>1700</v>
      </c>
      <c r="H99" s="28">
        <f>7.44*G99</f>
        <v>12648</v>
      </c>
      <c r="I99" s="27"/>
      <c r="J99" s="27"/>
      <c r="K99" s="27"/>
    </row>
    <row r="100" spans="1:12">
      <c r="A100" s="4" t="s">
        <v>17</v>
      </c>
      <c r="B100" s="7" t="s">
        <v>268</v>
      </c>
      <c r="C100" s="9"/>
      <c r="D100" s="8" t="s">
        <v>269</v>
      </c>
      <c r="E100" s="8" t="s">
        <v>267</v>
      </c>
      <c r="F100" s="8" t="s">
        <v>16</v>
      </c>
      <c r="G100" s="15">
        <v>5100</v>
      </c>
      <c r="H100" s="28">
        <f>12.95*G100</f>
        <v>66045</v>
      </c>
      <c r="I100" s="27"/>
      <c r="J100" s="27"/>
      <c r="K100" s="27"/>
    </row>
    <row r="101" spans="1:12">
      <c r="A101" s="4" t="s">
        <v>20</v>
      </c>
      <c r="B101" s="12" t="s">
        <v>270</v>
      </c>
      <c r="C101" s="9"/>
      <c r="D101" s="4" t="s">
        <v>271</v>
      </c>
      <c r="E101" s="4" t="s">
        <v>267</v>
      </c>
      <c r="F101" s="4" t="s">
        <v>201</v>
      </c>
      <c r="G101" s="5">
        <v>130</v>
      </c>
      <c r="H101" s="28">
        <f>22.89*140</f>
        <v>3204.6</v>
      </c>
      <c r="I101" s="27"/>
      <c r="J101" s="27"/>
      <c r="K101" s="27"/>
      <c r="L101" s="2" t="s">
        <v>227</v>
      </c>
    </row>
    <row r="102" spans="1:12">
      <c r="A102" s="4" t="s">
        <v>22</v>
      </c>
      <c r="B102" s="7" t="s">
        <v>272</v>
      </c>
      <c r="C102" s="9"/>
      <c r="D102" s="8" t="s">
        <v>273</v>
      </c>
      <c r="E102" s="8" t="s">
        <v>267</v>
      </c>
      <c r="F102" s="8" t="s">
        <v>16</v>
      </c>
      <c r="G102" s="15">
        <v>390</v>
      </c>
      <c r="H102" s="28">
        <f>10.33*G102</f>
        <v>4028.7</v>
      </c>
      <c r="I102" s="27"/>
      <c r="J102" s="27"/>
      <c r="K102" s="27"/>
    </row>
    <row r="103" spans="1:12">
      <c r="A103" s="4" t="s">
        <v>25</v>
      </c>
      <c r="B103" s="7" t="s">
        <v>274</v>
      </c>
      <c r="C103" s="9"/>
      <c r="D103" s="4" t="s">
        <v>275</v>
      </c>
      <c r="E103" s="8" t="s">
        <v>267</v>
      </c>
      <c r="F103" s="4" t="s">
        <v>201</v>
      </c>
      <c r="G103" s="5">
        <v>100</v>
      </c>
      <c r="H103" s="28">
        <f>66.46*G103</f>
        <v>6645.9999999999991</v>
      </c>
      <c r="I103" s="27"/>
      <c r="J103" s="27"/>
      <c r="K103" s="27"/>
    </row>
    <row r="104" spans="1:12">
      <c r="A104" s="4" t="s">
        <v>29</v>
      </c>
      <c r="B104" s="7" t="s">
        <v>276</v>
      </c>
      <c r="C104" s="9"/>
      <c r="D104" s="8"/>
      <c r="E104" s="8"/>
      <c r="F104" s="4" t="s">
        <v>201</v>
      </c>
      <c r="G104" s="5">
        <v>100</v>
      </c>
      <c r="H104" s="28">
        <f>279.38*120</f>
        <v>33525.599999999999</v>
      </c>
      <c r="I104" s="27"/>
      <c r="J104" s="27"/>
      <c r="K104" s="27"/>
      <c r="L104" s="2" t="s">
        <v>227</v>
      </c>
    </row>
    <row r="105" spans="1:12">
      <c r="A105" s="4" t="s">
        <v>34</v>
      </c>
      <c r="B105" s="7" t="s">
        <v>277</v>
      </c>
      <c r="C105" s="15" t="s">
        <v>278</v>
      </c>
      <c r="D105" s="8" t="s">
        <v>279</v>
      </c>
      <c r="E105" s="8" t="s">
        <v>267</v>
      </c>
      <c r="F105" s="4" t="s">
        <v>201</v>
      </c>
      <c r="G105" s="5">
        <v>100</v>
      </c>
      <c r="H105" s="28">
        <f>151.31*G105</f>
        <v>15131</v>
      </c>
      <c r="I105" s="27"/>
      <c r="J105" s="27"/>
      <c r="K105" s="27"/>
    </row>
    <row r="106" spans="1:12">
      <c r="A106" s="4" t="s">
        <v>38</v>
      </c>
      <c r="B106" s="7" t="s">
        <v>280</v>
      </c>
      <c r="C106" s="9"/>
      <c r="D106" s="8" t="s">
        <v>281</v>
      </c>
      <c r="E106" s="8" t="s">
        <v>267</v>
      </c>
      <c r="F106" s="8" t="s">
        <v>16</v>
      </c>
      <c r="G106" s="15">
        <v>4</v>
      </c>
      <c r="H106" s="28">
        <f>2318.61*G106</f>
        <v>9274.44</v>
      </c>
      <c r="I106" s="27"/>
      <c r="J106" s="27"/>
      <c r="K106" s="27"/>
    </row>
    <row r="107" spans="1:12">
      <c r="A107" s="4" t="s">
        <v>42</v>
      </c>
      <c r="B107" s="7" t="s">
        <v>282</v>
      </c>
      <c r="C107" s="15"/>
      <c r="D107" s="22" t="s">
        <v>283</v>
      </c>
      <c r="E107" s="22" t="s">
        <v>267</v>
      </c>
      <c r="F107" s="22" t="s">
        <v>16</v>
      </c>
      <c r="G107" s="15">
        <v>4</v>
      </c>
      <c r="H107" s="29">
        <f>228.85*G107</f>
        <v>915.4</v>
      </c>
      <c r="I107" s="27"/>
      <c r="J107" s="27"/>
      <c r="K107" s="27"/>
    </row>
    <row r="108" spans="1:12">
      <c r="A108" s="4" t="s">
        <v>46</v>
      </c>
      <c r="B108" s="12" t="s">
        <v>284</v>
      </c>
      <c r="C108" s="5"/>
      <c r="D108" s="22" t="s">
        <v>285</v>
      </c>
      <c r="E108" s="22" t="s">
        <v>267</v>
      </c>
      <c r="F108" s="22" t="s">
        <v>16</v>
      </c>
      <c r="G108" s="5">
        <v>8</v>
      </c>
      <c r="H108" s="29">
        <f>21.59*G108</f>
        <v>172.72</v>
      </c>
      <c r="I108" s="27"/>
      <c r="J108" s="27"/>
      <c r="K108" s="27"/>
    </row>
    <row r="109" spans="1:12">
      <c r="A109" s="4" t="s">
        <v>50</v>
      </c>
      <c r="B109" s="12" t="s">
        <v>286</v>
      </c>
      <c r="C109" s="9"/>
      <c r="D109" s="22" t="s">
        <v>287</v>
      </c>
      <c r="E109" s="23" t="s">
        <v>288</v>
      </c>
      <c r="F109" s="23" t="s">
        <v>201</v>
      </c>
      <c r="G109" s="5">
        <v>50</v>
      </c>
      <c r="H109" s="29"/>
      <c r="I109" s="27"/>
      <c r="J109" s="27"/>
      <c r="K109" s="27"/>
    </row>
    <row r="110" spans="1:12" ht="29.1" customHeight="1">
      <c r="A110" s="4" t="s">
        <v>54</v>
      </c>
      <c r="B110" s="24" t="s">
        <v>289</v>
      </c>
      <c r="C110" s="9" t="s">
        <v>290</v>
      </c>
      <c r="D110" s="22"/>
      <c r="E110" s="22" t="s">
        <v>291</v>
      </c>
      <c r="F110" s="22" t="s">
        <v>16</v>
      </c>
      <c r="G110" s="15">
        <v>150</v>
      </c>
      <c r="H110" s="29"/>
      <c r="I110" s="27"/>
      <c r="J110" s="27"/>
      <c r="K110" s="27"/>
    </row>
    <row r="111" spans="1:12">
      <c r="A111" s="4" t="s">
        <v>57</v>
      </c>
      <c r="B111" s="12" t="s">
        <v>292</v>
      </c>
      <c r="C111" s="5"/>
      <c r="D111" s="22"/>
      <c r="E111" s="23" t="s">
        <v>293</v>
      </c>
      <c r="F111" s="22" t="s">
        <v>16</v>
      </c>
      <c r="G111" s="5">
        <v>10</v>
      </c>
      <c r="H111" s="29"/>
      <c r="I111" s="27"/>
      <c r="J111" s="27"/>
      <c r="K111" s="27"/>
    </row>
    <row r="112" spans="1:12">
      <c r="A112" s="4" t="s">
        <v>60</v>
      </c>
      <c r="B112" s="12" t="s">
        <v>294</v>
      </c>
      <c r="C112" s="5"/>
      <c r="D112" s="22"/>
      <c r="E112" s="22" t="s">
        <v>267</v>
      </c>
      <c r="F112" s="23" t="s">
        <v>295</v>
      </c>
      <c r="G112" s="5">
        <v>10</v>
      </c>
      <c r="H112" s="29">
        <f>1.65*G112</f>
        <v>16.5</v>
      </c>
      <c r="I112" s="27"/>
      <c r="J112" s="27"/>
      <c r="K112" s="27"/>
    </row>
    <row r="113" spans="1:11" ht="27.6" customHeight="1">
      <c r="A113" s="4" t="s">
        <v>63</v>
      </c>
      <c r="B113" s="24" t="s">
        <v>296</v>
      </c>
      <c r="C113" s="5"/>
      <c r="D113" s="22" t="s">
        <v>297</v>
      </c>
      <c r="E113" s="22" t="s">
        <v>298</v>
      </c>
      <c r="F113" s="23" t="s">
        <v>299</v>
      </c>
      <c r="G113" s="5">
        <v>4</v>
      </c>
      <c r="H113" s="29"/>
      <c r="I113" s="27"/>
      <c r="J113" s="27"/>
      <c r="K113" s="27"/>
    </row>
    <row r="114" spans="1:11">
      <c r="A114" s="8">
        <v>16</v>
      </c>
      <c r="B114" s="12" t="s">
        <v>300</v>
      </c>
      <c r="C114" s="9"/>
      <c r="D114" s="22"/>
      <c r="E114" s="22"/>
      <c r="F114" s="22" t="s">
        <v>295</v>
      </c>
      <c r="G114" s="15">
        <v>1</v>
      </c>
      <c r="H114" s="33">
        <v>390</v>
      </c>
      <c r="I114" s="27"/>
      <c r="J114" s="27"/>
      <c r="K114" s="27"/>
    </row>
    <row r="115" spans="1:11">
      <c r="A115" s="4">
        <v>17</v>
      </c>
      <c r="B115" s="7" t="s">
        <v>301</v>
      </c>
      <c r="C115" s="15"/>
      <c r="D115" s="22"/>
      <c r="E115" s="22" t="s">
        <v>302</v>
      </c>
      <c r="F115" s="22" t="s">
        <v>16</v>
      </c>
      <c r="G115" s="15">
        <v>1</v>
      </c>
      <c r="H115" s="29"/>
      <c r="I115" s="27"/>
      <c r="J115" s="27"/>
      <c r="K115" s="27"/>
    </row>
    <row r="116" spans="1:11">
      <c r="A116" s="37" t="s">
        <v>303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9"/>
    </row>
    <row r="117" spans="1:11">
      <c r="A117" s="4">
        <v>1</v>
      </c>
      <c r="B117" s="12" t="s">
        <v>304</v>
      </c>
      <c r="C117" s="5"/>
      <c r="D117" s="22" t="s">
        <v>305</v>
      </c>
      <c r="E117" s="23" t="s">
        <v>302</v>
      </c>
      <c r="F117" s="23" t="s">
        <v>201</v>
      </c>
      <c r="G117" s="5">
        <v>1000</v>
      </c>
      <c r="H117" s="29">
        <f>116.2*G117</f>
        <v>116200</v>
      </c>
      <c r="I117" s="27"/>
      <c r="J117" s="27"/>
      <c r="K117" s="27"/>
    </row>
    <row r="118" spans="1:11">
      <c r="A118" s="4">
        <v>2</v>
      </c>
      <c r="B118" s="12" t="s">
        <v>306</v>
      </c>
      <c r="C118" s="5"/>
      <c r="D118" s="22" t="s">
        <v>307</v>
      </c>
      <c r="E118" s="23" t="s">
        <v>302</v>
      </c>
      <c r="F118" s="23" t="s">
        <v>16</v>
      </c>
      <c r="G118" s="5">
        <v>40</v>
      </c>
      <c r="H118" s="29">
        <f>642*G118</f>
        <v>25680</v>
      </c>
      <c r="I118" s="27"/>
      <c r="J118" s="27"/>
      <c r="K118" s="27"/>
    </row>
    <row r="119" spans="1:11">
      <c r="A119" s="4">
        <v>3</v>
      </c>
      <c r="B119" s="12" t="s">
        <v>308</v>
      </c>
      <c r="C119" s="5" t="s">
        <v>309</v>
      </c>
      <c r="F119" s="23" t="s">
        <v>201</v>
      </c>
      <c r="G119" s="5">
        <v>7300</v>
      </c>
      <c r="H119" s="29">
        <f>102.07*G119</f>
        <v>745111</v>
      </c>
      <c r="I119" s="27"/>
      <c r="J119" s="27"/>
      <c r="K119" s="27"/>
    </row>
    <row r="120" spans="1:11">
      <c r="A120" s="4">
        <v>4</v>
      </c>
      <c r="B120" s="12" t="s">
        <v>308</v>
      </c>
      <c r="C120" s="5" t="s">
        <v>310</v>
      </c>
      <c r="D120" s="22"/>
      <c r="E120" s="23" t="s">
        <v>311</v>
      </c>
      <c r="F120" s="23" t="s">
        <v>201</v>
      </c>
      <c r="G120" s="15">
        <v>280</v>
      </c>
      <c r="H120" s="29"/>
      <c r="I120" s="27"/>
      <c r="J120" s="27"/>
      <c r="K120" s="27"/>
    </row>
    <row r="121" spans="1:11">
      <c r="A121" s="4">
        <v>5</v>
      </c>
      <c r="B121" s="7" t="s">
        <v>312</v>
      </c>
      <c r="C121" s="15" t="s">
        <v>313</v>
      </c>
      <c r="D121" s="22"/>
      <c r="E121" s="23" t="s">
        <v>311</v>
      </c>
      <c r="F121" s="31" t="s">
        <v>201</v>
      </c>
      <c r="G121" s="15">
        <v>280</v>
      </c>
      <c r="H121" s="29">
        <f>62*G121</f>
        <v>17360</v>
      </c>
      <c r="I121" s="27"/>
      <c r="J121" s="27"/>
      <c r="K121" s="27"/>
    </row>
    <row r="122" spans="1:11">
      <c r="A122" s="8">
        <v>6</v>
      </c>
      <c r="B122" s="7" t="s">
        <v>312</v>
      </c>
      <c r="C122" s="15" t="s">
        <v>314</v>
      </c>
      <c r="D122" s="22"/>
      <c r="E122" s="23" t="s">
        <v>311</v>
      </c>
      <c r="F122" s="23" t="s">
        <v>201</v>
      </c>
      <c r="G122" s="15">
        <v>550</v>
      </c>
      <c r="H122" s="29">
        <f>117*G122</f>
        <v>64350</v>
      </c>
      <c r="I122" s="27"/>
      <c r="J122" s="27"/>
      <c r="K122" s="27"/>
    </row>
    <row r="123" spans="1:11">
      <c r="A123" s="4">
        <v>7</v>
      </c>
      <c r="B123" s="7" t="s">
        <v>312</v>
      </c>
      <c r="C123" s="5" t="s">
        <v>315</v>
      </c>
      <c r="D123" s="22"/>
      <c r="E123" s="23" t="s">
        <v>311</v>
      </c>
      <c r="F123" s="23" t="s">
        <v>201</v>
      </c>
      <c r="G123" s="5">
        <v>280</v>
      </c>
      <c r="H123" s="29"/>
      <c r="I123" s="27"/>
      <c r="J123" s="27"/>
      <c r="K123" s="27"/>
    </row>
    <row r="124" spans="1:11">
      <c r="A124" s="4">
        <v>8</v>
      </c>
      <c r="B124" s="7" t="s">
        <v>312</v>
      </c>
      <c r="C124" s="5" t="s">
        <v>316</v>
      </c>
      <c r="D124" s="22"/>
      <c r="E124" s="23" t="s">
        <v>311</v>
      </c>
      <c r="F124" s="23" t="s">
        <v>201</v>
      </c>
      <c r="G124" s="5">
        <v>281</v>
      </c>
      <c r="H124" s="29">
        <f>36.76*G124</f>
        <v>10329.56</v>
      </c>
      <c r="I124" s="27"/>
      <c r="J124" s="27"/>
      <c r="K124" s="27"/>
    </row>
    <row r="125" spans="1:11">
      <c r="A125" s="4">
        <v>9</v>
      </c>
      <c r="B125" s="7" t="s">
        <v>312</v>
      </c>
      <c r="C125" s="15" t="s">
        <v>317</v>
      </c>
      <c r="D125" s="22"/>
      <c r="E125" s="23" t="s">
        <v>311</v>
      </c>
      <c r="F125" s="23" t="s">
        <v>201</v>
      </c>
      <c r="G125" s="5">
        <v>590</v>
      </c>
      <c r="H125" s="29"/>
      <c r="I125" s="27"/>
      <c r="J125" s="27"/>
      <c r="K125" s="27"/>
    </row>
    <row r="126" spans="1:11">
      <c r="A126" s="4">
        <v>10</v>
      </c>
      <c r="B126" s="7" t="s">
        <v>312</v>
      </c>
      <c r="C126" s="5" t="s">
        <v>318</v>
      </c>
      <c r="D126" s="22"/>
      <c r="E126" s="23" t="s">
        <v>311</v>
      </c>
      <c r="F126" s="23" t="s">
        <v>201</v>
      </c>
      <c r="G126" s="5">
        <v>7300</v>
      </c>
      <c r="H126" s="29">
        <f>39.19*G126</f>
        <v>286087</v>
      </c>
      <c r="I126" s="27"/>
      <c r="J126" s="27"/>
      <c r="K126" s="27"/>
    </row>
    <row r="127" spans="1:11">
      <c r="A127" s="4">
        <v>11</v>
      </c>
      <c r="B127" s="7" t="s">
        <v>319</v>
      </c>
      <c r="C127" s="5" t="s">
        <v>320</v>
      </c>
      <c r="D127" s="22"/>
      <c r="E127" s="23" t="s">
        <v>311</v>
      </c>
      <c r="F127" s="23" t="s">
        <v>201</v>
      </c>
      <c r="G127" s="5">
        <v>550</v>
      </c>
      <c r="H127" s="29">
        <f>63*G127</f>
        <v>34650</v>
      </c>
      <c r="I127" s="27"/>
      <c r="J127" s="27"/>
      <c r="K127" s="27"/>
    </row>
    <row r="128" spans="1:11">
      <c r="A128" s="4">
        <v>12</v>
      </c>
      <c r="B128" s="12" t="s">
        <v>321</v>
      </c>
      <c r="C128" s="5" t="s">
        <v>322</v>
      </c>
      <c r="D128" s="21"/>
      <c r="E128" s="23" t="s">
        <v>323</v>
      </c>
      <c r="F128" s="23" t="s">
        <v>201</v>
      </c>
      <c r="G128" s="5">
        <v>200</v>
      </c>
      <c r="H128" s="29"/>
      <c r="I128" s="27"/>
      <c r="J128" s="27"/>
      <c r="K128" s="27"/>
    </row>
  </sheetData>
  <mergeCells count="3">
    <mergeCell ref="A2:K2"/>
    <mergeCell ref="A98:K98"/>
    <mergeCell ref="A116:K116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20cd46f-7b89-4957-991a-553be551ed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90A23A9B15C654CB334906909478D7A" ma:contentTypeVersion="11" ma:contentTypeDescription="Создание документа." ma:contentTypeScope="" ma:versionID="9ac407cf124fef0d5052e26d0c1b0570">
  <xsd:schema xmlns:xsd="http://www.w3.org/2001/XMLSchema" xmlns:xs="http://www.w3.org/2001/XMLSchema" xmlns:p="http://schemas.microsoft.com/office/2006/metadata/properties" xmlns:ns2="d20cd46f-7b89-4957-991a-553be551ed2b" xmlns:ns3="2d7746f8-9f6d-4b29-bf70-1d6fbbb00359" targetNamespace="http://schemas.microsoft.com/office/2006/metadata/properties" ma:root="true" ma:fieldsID="31a8a215c24bd21159ed57642f1fd3ed" ns2:_="" ns3:_="">
    <xsd:import namespace="d20cd46f-7b89-4957-991a-553be551ed2b"/>
    <xsd:import namespace="2d7746f8-9f6d-4b29-bf70-1d6fbbb00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d46f-7b89-4957-991a-553be551e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_Flow_SignoffStatus" ma:index="16" nillable="true" ma:displayName="Состояние одобрения" ma:internalName="_x0421__x043e__x0441__x0442__x043e__x044f__x043d__x0438__x0435__x0020__x043e__x0434__x043e__x0431__x0440__x0435__x043d__x0438__x044f_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746f8-9f6d-4b29-bf70-1d6fbbb003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ED526-8CE1-4F7E-A9CA-55341CED54C0}"/>
</file>

<file path=customXml/itemProps2.xml><?xml version="1.0" encoding="utf-8"?>
<ds:datastoreItem xmlns:ds="http://schemas.openxmlformats.org/officeDocument/2006/customXml" ds:itemID="{6D1BD2A3-199B-415A-8A6B-EB1E0018582E}"/>
</file>

<file path=customXml/itemProps3.xml><?xml version="1.0" encoding="utf-8"?>
<ds:datastoreItem xmlns:ds="http://schemas.openxmlformats.org/officeDocument/2006/customXml" ds:itemID="{08FB13DE-A5F9-4F29-86C8-935EF09BF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Модель</dc:title>
  <dc:subject/>
  <dc:creator/>
  <cp:keywords/>
  <dc:description/>
  <cp:lastModifiedBy>Краснопольская Екатерина</cp:lastModifiedBy>
  <cp:revision/>
  <dcterms:created xsi:type="dcterms:W3CDTF">2020-01-15T07:14:51Z</dcterms:created>
  <dcterms:modified xsi:type="dcterms:W3CDTF">2020-01-15T07:14:51Z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0x010100F90A23A9B15C654CB334906909478D7A</vt:lpwstr>
  </property>
</Properties>
</file>